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2.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Override PartName="/xl/charts/chart1.xml" ContentType="application/vnd.openxmlformats-officedocument.drawingml.chart+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7"/>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бюджет" sheetId="7" state="visible" r:id="rId7"/>
    <sheet name="5. анализ эконом эфф"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definedNames>
    <definedName name="Print_Titles" localSheetId="0">'1. паспорт местоположение'!$21:$21</definedName>
    <definedName name="_xlnm.Print_Area" localSheetId="0">'1. паспорт местоположение'!$A$1:$C$49</definedName>
    <definedName name="Print_Titles" localSheetId="1">'2. паспорт  ТП'!$21:$21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Print_Titles" localSheetId="4">'3.3 паспорт описание'!$21:$21</definedName>
    <definedName name="_xlnm.Print_Area" localSheetId="4">'3.3 паспорт описание'!$A$1:$C$30</definedName>
    <definedName name="_xlnm.Print_Area" localSheetId="5">'3.4. Паспорт надежность'!$A$1:$Z$33</definedName>
    <definedName name="Print_Titles" localSheetId="6">'4. паспортбюджет'!$21:$21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закупке'!$A$1:$AV$40</definedName>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Определен_источник">#REF!</definedName>
    <definedName name="Снижение">#REF!</definedName>
    <definedName name="Стадия_реализации">#REF!</definedName>
    <definedName name="Тип_проекта">#REF!</definedName>
  </definedNames>
  <calcPr/>
</workbook>
</file>

<file path=xl/sharedStrings.xml><?xml version="1.0" encoding="utf-8"?>
<sst xmlns="http://schemas.openxmlformats.org/spreadsheetml/2006/main" count="620" uniqueCount="620">
  <si>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</si>
  <si>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</si>
  <si>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</si>
  <si>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</si>
  <si>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</si>
  <si>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"Россети Янтарь" ДЗО  ПАО "Россети"</t>
  </si>
  <si>
    <t xml:space="preserve">         (фирменное наименование субъекта электроэнергетики)</t>
  </si>
  <si>
    <t>P_НМА-23-1</t>
  </si>
  <si>
    <t xml:space="preserve">         (идентификатор инвестиционного проекта)</t>
  </si>
  <si>
    <t xml:space="preserve">Поставка в 2025 году бессрочных лицензий для развития информационных систем</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</si>
  <si>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</si>
  <si>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</si>
  <si>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</si>
  <si>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</si>
  <si>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</si>
  <si>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</si>
  <si>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 xml:space="preserve">Группа инвестиционных проектов инвестиционной программы</t>
  </si>
  <si>
    <t xml:space="preserve">Прочие инвестиционные проекты</t>
  </si>
  <si>
    <t>2</t>
  </si>
  <si>
    <t xml:space="preserve">Цели (указать укрупненные цели в соответствии с приложением 1)</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</si>
  <si>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</si>
  <si>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</si>
  <si>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 xml:space="preserve">Наименование обособленного подразделения субъекта электроэнергетики, реализующего инвестиционный проект (если применимо)</t>
  </si>
  <si>
    <t>нд</t>
  </si>
  <si>
    <t>4</t>
  </si>
  <si>
    <t xml:space="preserve">Субъекты Российской Федерации, на территории которых реализуется проект</t>
  </si>
  <si>
    <t xml:space="preserve">Калининградская область</t>
  </si>
  <si>
    <t>5</t>
  </si>
  <si>
    <t xml:space="preserve">Территории муниципальных образований, на территории которых реализуется инвестиционный проект</t>
  </si>
  <si>
    <t xml:space="preserve">Городской округ "Город Калининград"</t>
  </si>
  <si>
    <t>6</t>
  </si>
  <si>
    <t xml:space="preserve">Наличие решения о резервировании земель</t>
  </si>
  <si>
    <t xml:space="preserve">не требуется </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</si>
  <si>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</si>
  <si>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</si>
  <si>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</si>
  <si>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</si>
  <si>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</si>
  <si>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</si>
  <si>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</si>
  <si>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</si>
  <si>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</si>
  <si>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</si>
  <si>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</si>
  <si>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</si>
  <si>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</si>
  <si>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</si>
  <si>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</si>
  <si>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</si>
  <si>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</si>
  <si>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</si>
  <si>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</si>
  <si>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</si>
  <si>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</si>
  <si>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</si>
  <si>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</si>
  <si>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</si>
  <si>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</si>
  <si>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</si>
  <si>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</si>
  <si>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</si>
  <si>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</si>
  <si>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</si>
  <si>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</si>
  <si>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</si>
  <si>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</si>
  <si>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</si>
  <si>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</si>
  <si>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</si>
  <si>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 xml:space="preserve">Общий объем финансирования капитальных вложений по инвестиционному проекту за период реализации инвестиционной программы</t>
  </si>
  <si>
    <t>25</t>
  </si>
  <si>
    <t xml:space="preserve">Общий объем освоения капитальных вложений по инвестиционному проекту за период реализации инвестиционной программы</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</si>
  <si>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</si>
  <si>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</si>
  <si>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</si>
  <si>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</si>
  <si>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</si>
  <si>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</si>
  <si>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</si>
  <si>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</si>
  <si>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</si>
  <si>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</si>
  <si>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</si>
  <si>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</si>
  <si>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</si>
  <si>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</si>
  <si>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</si>
  <si>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</si>
  <si>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</si>
  <si>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</si>
  <si>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</si>
  <si>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</si>
  <si>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</si>
  <si>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</si>
  <si>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</si>
  <si>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</si>
  <si>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</si>
  <si>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</si>
  <si>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</si>
  <si>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</si>
  <si>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</si>
  <si>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</si>
  <si>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r>
      <t xml:space="preserve">Номинальная мощность</t>
    </r>
    <r>
      <rPr>
        <b/>
        <sz val="12"/>
        <rFont val="Times New Roman"/>
      </rPr>
      <t xml:space="preserve">, МВ•А, Мвар</t>
    </r>
  </si>
  <si>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</si>
  <si>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</si>
  <si>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</si>
  <si>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</si>
  <si>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</si>
  <si>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</si>
  <si>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</si>
  <si>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</si>
  <si>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</si>
  <si>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</si>
  <si>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</si>
  <si>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</si>
  <si>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</si>
  <si>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</si>
  <si>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</si>
  <si>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</si>
  <si>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</si>
  <si>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</si>
  <si>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</si>
  <si>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</si>
  <si>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</si>
  <si>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</si>
  <si>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</si>
  <si>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</si>
  <si>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</si>
  <si>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</si>
  <si>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</si>
  <si>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</si>
  <si>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</si>
  <si>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</si>
  <si>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</si>
  <si>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</si>
  <si>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</si>
  <si>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</si>
  <si>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</si>
  <si>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</si>
  <si>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</si>
  <si>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Исполнение директив Правительства Российской Федерации по цифровой трансформации от 14 апреля 2021 г. № 3438п-П13 в АО "Россети Янтарь".</t>
  </si>
  <si>
    <t xml:space="preserve">Описание конкретных результатов реализации инвестиционного проекта</t>
  </si>
  <si>
    <t xml:space="preserve">Формирование единой информационной среды на базе российских платформенных решений, удовлетворяющих необходимым техническим требованиям производительности, отказоустойчивости и безопасности, современной ИТ-инфраструктуры, эффективно содействующей цифровой трансформации и основанной на преимущественном применении российского программного обеспечения и проработанной возможности использования российской радиоэлектронной продукции, сведения о которых включены
в Единый реестр российского программного обеспечения и Единый реестр российской радиоэлектронной продукции соответственно</t>
  </si>
  <si>
    <t xml:space="preserve">Описание состава объектов ивнестиционной деятельности их количества и характеристик в отношении каждого такого объекта</t>
  </si>
  <si>
    <t xml:space="preserve">1) Поставка бессрочных лицензий на использование программного обеспечения "1С: Предприятие КОРП серверная, 1С: Предприятие КОРП клиентская";
2) Поставка бессрочных лицензий на использование программного обеспечения "1С:Itilium".</t>
  </si>
  <si>
    <t xml:space="preserve"> </t>
  </si>
  <si>
    <t xml:space="preserve">Удельные стоимостные показатели реализации инвестиционного проекта</t>
  </si>
  <si>
    <t xml:space="preserve">1) Поставка бессрочных лицензий на использование программного обеспечения "1С: Предприятие КОРП серверная, 1С: Предприятие КОРП клиентская", 1,887 млн. руб.;
2) Поставка бессрочных лицензий на использование программного обеспечения "1С:Itilium", 0,749 млн. руб..</t>
  </si>
  <si>
    <t xml:space="preserve">Описание этапов (при наличии этапности) реализации инвестиционного проекта</t>
  </si>
  <si>
    <t>нет</t>
  </si>
  <si>
    <t xml:space="preserve">Обоснование необходимости реализации инвестиционного проекта</t>
  </si>
  <si>
    <t xml:space="preserve">Выполнение мероприятий по импортозамещению во исполнение директив Правительства Российской Федерации по цифровой трансформации от 14 апреля 2021 г. № 3438п-П13 с необходимой доработки информационных систем АО "Россети Янтарь". 
Включение титула обусловлено реализацией мероприятий в соответствии с Планом мероприятий по переходу АО «Россети Янтарь» на преимущественное использование отечественного программного обеспечения на период 2022-2024 годы, входящем в Программу цифровой трансформации АО «Россети Янтарь» на период до 2030 года,  утвержденной решением Совета директоров АО «Россети Янтарь» (протокол от 26.04.2024 № 22)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</si>
  <si>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</si>
  <si>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</si>
  <si>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</si>
  <si>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</si>
  <si>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</si>
  <si>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</si>
  <si>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</si>
  <si>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</si>
  <si>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</si>
  <si>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</si>
  <si>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</si>
  <si>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</si>
  <si>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r>
      <t>Ti</t>
    </r>
    <r>
      <rPr>
        <b/>
        <sz val="11"/>
        <color theme="1"/>
        <rFont val="Calibri"/>
      </rPr>
      <t>·</t>
    </r>
    <r>
      <rPr>
        <b/>
        <sz val="11"/>
        <color theme="1"/>
        <rFont val="Calibri"/>
        <scheme val="minor"/>
      </rPr>
      <t xml:space="preserve">Ni, час</t>
    </r>
  </si>
  <si>
    <r>
      <t>Ti</t>
    </r>
    <r>
      <rPr>
        <b/>
        <sz val="11"/>
        <color theme="1"/>
        <rFont val="Calibri"/>
      </rPr>
      <t>·P</t>
    </r>
    <r>
      <rPr>
        <b/>
        <sz val="11"/>
        <color theme="1"/>
        <rFont val="Calibri"/>
        <scheme val="minor"/>
      </rPr>
      <t xml:space="preserve">i, МВт час</t>
    </r>
  </si>
  <si>
    <t>Nt</t>
  </si>
  <si>
    <r>
      <t>Ti</t>
    </r>
    <r>
      <rPr>
        <b/>
        <sz val="11"/>
        <color theme="1"/>
        <rFont val="Calibri"/>
      </rPr>
      <t>·</t>
    </r>
    <r>
      <rPr>
        <b/>
        <sz val="11"/>
        <color theme="1"/>
        <rFont val="Calibri"/>
        <scheme val="minor"/>
      </rPr>
      <t xml:space="preserve">Ni/Nt, час</t>
    </r>
  </si>
  <si>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</si>
  <si>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</si>
  <si>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</si>
  <si>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</si>
  <si>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scheme val="minor"/>
      </rPr>
      <t>ИП</t>
    </r>
    <r>
      <rPr>
        <b/>
        <sz val="11"/>
        <color theme="1"/>
        <rFont val="Calibri"/>
        <scheme val="minor"/>
      </rPr>
      <t xml:space="preserve">)
</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</si>
  <si>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t>
    </r>
  </si>
  <si>
    <r>
      <rPr>
        <b/>
        <sz val="11"/>
        <color theme="1"/>
        <rFont val="Symbol"/>
      </rPr>
      <t>S</t>
    </r>
    <r>
      <rPr>
        <b/>
        <vertAlign val="superscript"/>
        <sz val="11"/>
        <color theme="1"/>
        <rFont val="Calibri"/>
        <scheme val="minor"/>
      </rPr>
      <t>Год</t>
    </r>
    <r>
      <rPr>
        <b/>
        <sz val="11"/>
        <color theme="1"/>
        <rFont val="Calibri"/>
        <scheme val="minor"/>
      </rPr>
      <t>Ti</t>
    </r>
  </si>
  <si>
    <r>
      <rPr>
        <b/>
        <sz val="11"/>
        <color theme="1"/>
        <rFont val="Symbol"/>
      </rPr>
      <t>S</t>
    </r>
    <r>
      <rPr>
        <b/>
        <vertAlign val="superscript"/>
        <sz val="11"/>
        <color theme="1"/>
        <rFont val="Calibri"/>
        <scheme val="minor"/>
      </rPr>
      <t>Год</t>
    </r>
    <r>
      <rPr>
        <b/>
        <sz val="11"/>
        <color theme="1"/>
        <rFont val="Calibri"/>
        <scheme val="minor"/>
      </rPr>
      <t>Ti/Nt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</si>
  <si>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</si>
  <si>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</si>
  <si>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·P</t>
    </r>
    <r>
      <rPr>
        <b/>
        <sz val="11"/>
        <color theme="1"/>
        <rFont val="Calibri"/>
        <scheme val="minor"/>
      </rPr>
      <t>i</t>
    </r>
  </si>
  <si>
    <r>
      <rPr>
        <b/>
        <sz val="11"/>
        <color theme="1"/>
        <rFont val="Symbol"/>
      </rPr>
      <t>D</t>
    </r>
    <r>
      <rPr>
        <b/>
        <sz val="11"/>
        <color theme="1"/>
        <rFont val="Calibri"/>
        <scheme val="minor"/>
      </rPr>
      <t>Пsaidi</t>
    </r>
  </si>
  <si>
    <r>
      <rPr>
        <b/>
        <sz val="11"/>
        <color theme="1"/>
        <rFont val="Symbol"/>
      </rPr>
      <t>D</t>
    </r>
    <r>
      <rPr>
        <b/>
        <sz val="11"/>
        <color theme="1"/>
        <rFont val="Calibri"/>
        <scheme val="minor"/>
      </rPr>
      <t>Пsaifi</t>
    </r>
  </si>
  <si>
    <r>
      <rPr>
        <b/>
        <sz val="11"/>
        <color theme="1"/>
        <rFont val="Symbol"/>
      </rPr>
      <t>D</t>
    </r>
    <r>
      <rPr>
        <b/>
        <sz val="11"/>
        <color theme="1"/>
        <rFont val="Calibri"/>
        <scheme val="minor"/>
      </rPr>
      <t>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</si>
  <si>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</si>
  <si>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всего в год (-1), в том числе:</t>
  </si>
  <si>
    <r>
      <rPr>
        <sz val="11"/>
        <color theme="1"/>
        <rFont val="Symbol"/>
      </rPr>
      <t>S</t>
    </r>
    <r>
      <rPr>
        <vertAlign val="superscript"/>
        <sz val="11"/>
        <color theme="1"/>
        <rFont val="Calibri"/>
        <scheme val="minor"/>
      </rPr>
      <t xml:space="preserve">год (-1)</t>
    </r>
    <r>
      <rPr>
        <sz val="11"/>
        <color theme="1"/>
        <rFont val="Calibri"/>
        <scheme val="minor"/>
      </rPr>
      <t>Ti</t>
    </r>
  </si>
  <si>
    <r>
      <rPr>
        <sz val="11"/>
        <color theme="1"/>
        <rFont val="Symbol"/>
      </rPr>
      <t>S</t>
    </r>
    <r>
      <rPr>
        <vertAlign val="superscript"/>
        <sz val="11"/>
        <color theme="1"/>
        <rFont val="Calibri"/>
        <scheme val="minor"/>
      </rPr>
      <t xml:space="preserve">год (-1)</t>
    </r>
    <r>
      <rPr>
        <sz val="11"/>
        <color theme="1"/>
        <rFont val="Calibri"/>
        <scheme val="minor"/>
      </rPr>
      <t>Ni</t>
    </r>
  </si>
  <si>
    <r>
      <rPr>
        <sz val="11"/>
        <color theme="1"/>
        <rFont val="Symbol"/>
      </rPr>
      <t>S</t>
    </r>
    <r>
      <rPr>
        <vertAlign val="superscript"/>
        <sz val="11"/>
        <color theme="1"/>
        <rFont val="Calibri"/>
        <scheme val="minor"/>
      </rPr>
      <t xml:space="preserve">год (-1)</t>
    </r>
    <r>
      <rPr>
        <sz val="11"/>
        <color theme="1"/>
        <rFont val="Calibri"/>
        <scheme val="minor"/>
      </rPr>
      <t>Pi</t>
    </r>
  </si>
  <si>
    <r>
      <rPr>
        <sz val="11"/>
        <color theme="1"/>
        <rFont val="Symbol"/>
      </rPr>
      <t>S</t>
    </r>
    <r>
      <rPr>
        <vertAlign val="superscript"/>
        <sz val="11"/>
        <color theme="1"/>
        <rFont val="Calibri"/>
        <scheme val="minor"/>
      </rPr>
      <t xml:space="preserve">год N-1</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</si>
  <si>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 xml:space="preserve">год (-1)</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</si>
  <si>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 xml:space="preserve">год (-1)</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</si>
  <si>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 xml:space="preserve">год (-1)</t>
    </r>
    <r>
      <rPr>
        <sz val="11"/>
        <color theme="1"/>
        <rFont val="Calibri"/>
        <scheme val="minor"/>
      </rPr>
      <t>Ni/Nt</t>
    </r>
  </si>
  <si>
    <t xml:space="preserve">Описание причин</t>
  </si>
  <si>
    <t xml:space="preserve">Год 1</t>
  </si>
  <si>
    <t>Описание</t>
  </si>
  <si>
    <t xml:space="preserve">год N-1</t>
  </si>
  <si>
    <t xml:space="preserve">Наименование 1</t>
  </si>
  <si>
    <t>T1</t>
  </si>
  <si>
    <t>N1</t>
  </si>
  <si>
    <t>P1</t>
  </si>
  <si>
    <r>
      <t>T1</t>
    </r>
    <r>
      <rPr>
        <sz val="11"/>
        <color theme="1"/>
        <rFont val="Calibri"/>
      </rPr>
      <t>·</t>
    </r>
    <r>
      <rPr>
        <sz val="11"/>
        <color theme="1"/>
        <rFont val="Calibri"/>
        <scheme val="minor"/>
      </rPr>
      <t>N1</t>
    </r>
  </si>
  <si>
    <r>
      <t>T1</t>
    </r>
    <r>
      <rPr>
        <sz val="11"/>
        <color theme="1"/>
        <rFont val="Calibri"/>
      </rPr>
      <t>·P</t>
    </r>
    <r>
      <rPr>
        <sz val="11"/>
        <color theme="1"/>
        <rFont val="Calibri"/>
        <scheme val="minor"/>
      </rPr>
      <t>1</t>
    </r>
  </si>
  <si>
    <r>
      <t>T1</t>
    </r>
    <r>
      <rPr>
        <sz val="11"/>
        <color theme="1"/>
        <rFont val="Calibri"/>
      </rPr>
      <t>·</t>
    </r>
    <r>
      <rPr>
        <sz val="11"/>
        <color theme="1"/>
        <rFont val="Calibri"/>
        <scheme val="minor"/>
      </rPr>
      <t>N1/Nt</t>
    </r>
  </si>
  <si>
    <r>
      <rPr>
        <sz val="11"/>
        <color theme="1"/>
        <rFont val="Symbol"/>
      </rPr>
      <t>D</t>
    </r>
    <r>
      <rPr>
        <sz val="11"/>
        <color theme="1"/>
        <rFont val="Calibri"/>
        <scheme val="minor"/>
      </rPr>
      <t>Пsafi1</t>
    </r>
  </si>
  <si>
    <t xml:space="preserve">Реквизиты акта 1</t>
  </si>
  <si>
    <t xml:space="preserve">Год 2</t>
  </si>
  <si>
    <t xml:space="preserve">Наименование 2</t>
  </si>
  <si>
    <t>T2</t>
  </si>
  <si>
    <t>N2</t>
  </si>
  <si>
    <t>P2</t>
  </si>
  <si>
    <r>
      <t>T2</t>
    </r>
    <r>
      <rPr>
        <sz val="11"/>
        <color theme="1"/>
        <rFont val="Calibri"/>
      </rPr>
      <t>·</t>
    </r>
    <r>
      <rPr>
        <sz val="11"/>
        <color theme="1"/>
        <rFont val="Calibri"/>
        <scheme val="minor"/>
      </rPr>
      <t>N2</t>
    </r>
    <r>
      <rPr>
        <sz val="11"/>
        <color theme="1"/>
        <rFont val="Calibri"/>
        <scheme val="minor"/>
      </rPr>
      <t/>
    </r>
  </si>
  <si>
    <r>
      <t>T2</t>
    </r>
    <r>
      <rPr>
        <sz val="11"/>
        <color theme="1"/>
        <rFont val="Calibri"/>
      </rPr>
      <t>·P</t>
    </r>
    <r>
      <rPr>
        <sz val="11"/>
        <color theme="1"/>
        <rFont val="Calibri"/>
        <scheme val="minor"/>
      </rPr>
      <t>2</t>
    </r>
    <r>
      <rPr>
        <sz val="11"/>
        <color theme="1"/>
        <rFont val="Calibri"/>
        <scheme val="minor"/>
      </rPr>
      <t/>
    </r>
  </si>
  <si>
    <t>T2·N2/Nt</t>
  </si>
  <si>
    <r>
      <rPr>
        <sz val="11"/>
        <color theme="1"/>
        <rFont val="Symbol"/>
      </rPr>
      <t>D</t>
    </r>
    <r>
      <rPr>
        <sz val="11"/>
        <color theme="1"/>
        <rFont val="Calibri"/>
        <scheme val="minor"/>
      </rPr>
      <t>Пsafi2</t>
    </r>
    <r>
      <rPr>
        <sz val="11"/>
        <color theme="1"/>
        <rFont val="Calibri"/>
        <scheme val="minor"/>
      </rPr>
      <t/>
    </r>
  </si>
  <si>
    <t xml:space="preserve">Реквизиты акта 2</t>
  </si>
  <si>
    <t>…</t>
  </si>
  <si>
    <t xml:space="preserve">Наименование 3</t>
  </si>
  <si>
    <t>T3</t>
  </si>
  <si>
    <t>N3</t>
  </si>
  <si>
    <t>P3</t>
  </si>
  <si>
    <r>
      <t>T3</t>
    </r>
    <r>
      <rPr>
        <sz val="11"/>
        <color theme="1"/>
        <rFont val="Calibri"/>
      </rPr>
      <t>·</t>
    </r>
    <r>
      <rPr>
        <sz val="11"/>
        <color theme="1"/>
        <rFont val="Calibri"/>
        <scheme val="minor"/>
      </rPr>
      <t>N3</t>
    </r>
    <r>
      <rPr>
        <sz val="11"/>
        <color theme="1"/>
        <rFont val="Calibri"/>
        <scheme val="minor"/>
      </rPr>
      <t/>
    </r>
  </si>
  <si>
    <r>
      <t>T3</t>
    </r>
    <r>
      <rPr>
        <sz val="11"/>
        <color theme="1"/>
        <rFont val="Calibri"/>
      </rPr>
      <t>·P</t>
    </r>
    <r>
      <rPr>
        <sz val="11"/>
        <color theme="1"/>
        <rFont val="Calibri"/>
        <scheme val="minor"/>
      </rPr>
      <t>3</t>
    </r>
    <r>
      <rPr>
        <sz val="11"/>
        <color theme="1"/>
        <rFont val="Calibri"/>
        <scheme val="minor"/>
      </rPr>
      <t/>
    </r>
  </si>
  <si>
    <t>T3·N3/Nt</t>
  </si>
  <si>
    <r>
      <rPr>
        <sz val="11"/>
        <color theme="1"/>
        <rFont val="Symbol"/>
      </rPr>
      <t>D</t>
    </r>
    <r>
      <rPr>
        <sz val="11"/>
        <color theme="1"/>
        <rFont val="Calibri"/>
        <scheme val="minor"/>
      </rPr>
      <t>Пsafi3</t>
    </r>
    <r>
      <rPr>
        <sz val="11"/>
        <color theme="1"/>
        <rFont val="Calibri"/>
        <scheme val="minor"/>
      </rPr>
      <t/>
    </r>
  </si>
  <si>
    <t xml:space="preserve">Реквизиты акта 3</t>
  </si>
  <si>
    <t xml:space="preserve">Наименование 4</t>
  </si>
  <si>
    <t>T4</t>
  </si>
  <si>
    <t>N4</t>
  </si>
  <si>
    <t>P4</t>
  </si>
  <si>
    <r>
      <t>T4</t>
    </r>
    <r>
      <rPr>
        <sz val="11"/>
        <color theme="1"/>
        <rFont val="Calibri"/>
      </rPr>
      <t>·</t>
    </r>
    <r>
      <rPr>
        <sz val="11"/>
        <color theme="1"/>
        <rFont val="Calibri"/>
        <scheme val="minor"/>
      </rPr>
      <t>N4</t>
    </r>
    <r>
      <rPr>
        <sz val="11"/>
        <color theme="1"/>
        <rFont val="Calibri"/>
        <scheme val="minor"/>
      </rPr>
      <t/>
    </r>
  </si>
  <si>
    <r>
      <t>T4</t>
    </r>
    <r>
      <rPr>
        <sz val="11"/>
        <color theme="1"/>
        <rFont val="Calibri"/>
      </rPr>
      <t>·P</t>
    </r>
    <r>
      <rPr>
        <sz val="11"/>
        <color theme="1"/>
        <rFont val="Calibri"/>
        <scheme val="minor"/>
      </rPr>
      <t>4</t>
    </r>
    <r>
      <rPr>
        <sz val="11"/>
        <color theme="1"/>
        <rFont val="Calibri"/>
        <scheme val="minor"/>
      </rPr>
      <t/>
    </r>
  </si>
  <si>
    <t>T4·N4/Nt</t>
  </si>
  <si>
    <r>
      <rPr>
        <sz val="11"/>
        <color theme="1"/>
        <rFont val="Symbol"/>
      </rPr>
      <t>D</t>
    </r>
    <r>
      <rPr>
        <sz val="11"/>
        <color theme="1"/>
        <rFont val="Calibri"/>
        <scheme val="minor"/>
      </rPr>
      <t>Пsafi4</t>
    </r>
    <r>
      <rPr>
        <sz val="11"/>
        <color theme="1"/>
        <rFont val="Calibri"/>
        <scheme val="minor"/>
      </rPr>
      <t/>
    </r>
  </si>
  <si>
    <t xml:space="preserve">Реквизиты акта 4</t>
  </si>
  <si>
    <t xml:space="preserve">всего в год (-2), в том числе:</t>
  </si>
  <si>
    <r>
      <rPr>
        <sz val="11"/>
        <color theme="1"/>
        <rFont val="Symbol"/>
      </rPr>
      <t>S</t>
    </r>
    <r>
      <rPr>
        <vertAlign val="superscript"/>
        <sz val="11"/>
        <color theme="1"/>
        <rFont val="Calibri"/>
        <scheme val="minor"/>
      </rPr>
      <t xml:space="preserve">год (-2)</t>
    </r>
    <r>
      <rPr>
        <sz val="11"/>
        <color theme="1"/>
        <rFont val="Calibri"/>
        <scheme val="minor"/>
      </rPr>
      <t>Ti</t>
    </r>
  </si>
  <si>
    <r>
      <rPr>
        <sz val="11"/>
        <color theme="1"/>
        <rFont val="Symbol"/>
      </rPr>
      <t>S</t>
    </r>
    <r>
      <rPr>
        <vertAlign val="superscript"/>
        <sz val="11"/>
        <color theme="1"/>
        <rFont val="Calibri"/>
        <scheme val="minor"/>
      </rPr>
      <t xml:space="preserve">год (-2)</t>
    </r>
    <r>
      <rPr>
        <sz val="11"/>
        <color theme="1"/>
        <rFont val="Calibri"/>
        <scheme val="minor"/>
      </rPr>
      <t>Ni</t>
    </r>
  </si>
  <si>
    <r>
      <rPr>
        <sz val="11"/>
        <color theme="1"/>
        <rFont val="Symbol"/>
      </rPr>
      <t>S</t>
    </r>
    <r>
      <rPr>
        <vertAlign val="superscript"/>
        <sz val="11"/>
        <color theme="1"/>
        <rFont val="Calibri"/>
        <scheme val="minor"/>
      </rPr>
      <t xml:space="preserve">год (-2)</t>
    </r>
    <r>
      <rPr>
        <sz val="11"/>
        <color theme="1"/>
        <rFont val="Calibri"/>
        <scheme val="minor"/>
      </rPr>
      <t>Pi</t>
    </r>
  </si>
  <si>
    <r>
      <rPr>
        <sz val="11"/>
        <color theme="1"/>
        <rFont val="Symbol"/>
      </rPr>
      <t>S</t>
    </r>
    <r>
      <rPr>
        <vertAlign val="superscript"/>
        <sz val="11"/>
        <color theme="1"/>
        <rFont val="Calibri"/>
        <scheme val="minor"/>
      </rPr>
      <t xml:space="preserve">год (-2)</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</si>
  <si>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 xml:space="preserve">год (-2)</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</si>
  <si>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 xml:space="preserve">год (-2)</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</si>
  <si>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 xml:space="preserve">год (-2)</t>
    </r>
    <r>
      <rPr>
        <sz val="11"/>
        <color theme="1"/>
        <rFont val="Calibri"/>
        <scheme val="minor"/>
      </rPr>
      <t>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</si>
  <si>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</si>
  <si>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</si>
  <si>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</si>
  <si>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</si>
  <si>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</si>
  <si>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</si>
  <si>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</si>
  <si>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</si>
  <si>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</si>
  <si>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</si>
  <si>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</si>
  <si>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от «__» _____ 2015 г. №___</t>
  </si>
  <si>
    <t xml:space="preserve">Раздел 5. Показатели инвестиционного проекта</t>
  </si>
  <si>
    <t xml:space="preserve">Исходные данные</t>
  </si>
  <si>
    <t>Значение</t>
  </si>
  <si>
    <t xml:space="preserve">Общая стоимость объекта,  руб. без НДС</t>
  </si>
  <si>
    <t xml:space="preserve">Прочие расходы, руб. без НДС на объект</t>
  </si>
  <si>
    <t xml:space="preserve">Срок амортизации, лет</t>
  </si>
  <si>
    <t xml:space="preserve">Собственный капитал</t>
  </si>
  <si>
    <t xml:space="preserve">Кол-во объектов, ед.</t>
  </si>
  <si>
    <t xml:space="preserve">Простой период окупаемости, лет</t>
  </si>
  <si>
    <t xml:space="preserve">Затраты на ремонт объекта, руб. без НДС</t>
  </si>
  <si>
    <t xml:space="preserve">Дисконтированный период окупаемости, лет</t>
  </si>
  <si>
    <t xml:space="preserve">Первый  ремонт объекта, лет после постройки</t>
  </si>
  <si>
    <t xml:space="preserve">Чистая приведённая стоимость (NPV) через 10 лет после ввода объекта в эксплуатацию, руб.</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</si>
  <si>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</si>
  <si>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</si>
  <si>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</si>
  <si>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</si>
  <si>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</si>
  <si>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</si>
  <si>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</si>
  <si>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 </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</si>
  <si>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</si>
  <si>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</si>
  <si>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</si>
  <si>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</si>
  <si>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</si>
  <si>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</si>
  <si>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Период</t>
  </si>
  <si>
    <t xml:space="preserve">Прогноз инфляции</t>
  </si>
  <si>
    <t xml:space="preserve">Кумулятивная инфляция</t>
  </si>
  <si>
    <t xml:space="preserve">Доход, руб. без НДС </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</si>
  <si>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</si>
  <si>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</si>
  <si>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</si>
  <si>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</si>
  <si>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</si>
  <si>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БДР, руб.</t>
  </si>
  <si>
    <t>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</si>
  <si>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</si>
  <si>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</si>
  <si>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</si>
  <si>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</si>
  <si>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Амортизация</t>
  </si>
  <si>
    <t xml:space="preserve">Прибыль до вычета расходов по уплате налогов и процентов (EBIT)</t>
  </si>
  <si>
    <t>Проценты</t>
  </si>
  <si>
    <t xml:space="preserve">Прибыль до налогообложения</t>
  </si>
  <si>
    <t xml:space="preserve">Чистая прибыль</t>
  </si>
  <si>
    <t xml:space="preserve">Денежный поток на собственный капитал, руб.</t>
  </si>
  <si>
    <t>НДС</t>
  </si>
  <si>
    <t xml:space="preserve">Изменения в рабочем капитале</t>
  </si>
  <si>
    <t xml:space="preserve">Инвестиции </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</si>
  <si>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</si>
  <si>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</si>
  <si>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</si>
  <si>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 </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</si>
  <si>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</si>
  <si>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</si>
  <si>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</si>
  <si>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</si>
  <si>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</si>
  <si>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</si>
  <si>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</si>
  <si>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</si>
  <si>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</si>
  <si>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</si>
  <si>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</si>
  <si>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Полная дисконтированная стоимость строительства с НДС</t>
  </si>
  <si>
    <t xml:space="preserve">индекс доходности </t>
  </si>
  <si>
    <t xml:space="preserve">NPV, млн.рублей</t>
  </si>
  <si>
    <t xml:space="preserve">IRR, %</t>
  </si>
  <si>
    <t>простой</t>
  </si>
  <si>
    <t>дисконтированный</t>
  </si>
  <si>
    <t xml:space="preserve">10 лет</t>
  </si>
  <si>
    <t xml:space="preserve">Увеличение дохода от передачи ээ, руб. в ценах текущего года</t>
  </si>
  <si>
    <t xml:space="preserve">прирост МВт, накопительно</t>
  </si>
  <si>
    <t xml:space="preserve">коэф перевода МВА в МВт</t>
  </si>
  <si>
    <t>ЧЧИ</t>
  </si>
  <si>
    <t xml:space="preserve">среднеотпускной тариф на услуги по передаче, руб/тыс.кВтч</t>
  </si>
  <si>
    <t xml:space="preserve">Прирост мощности по годам, %</t>
  </si>
  <si>
    <t xml:space="preserve">До реализации проекта</t>
  </si>
  <si>
    <t xml:space="preserve">После реализации проекта</t>
  </si>
  <si>
    <t xml:space="preserve">Допустимая нагрузка (в режиме «n-1»)</t>
  </si>
  <si>
    <t>МВА</t>
  </si>
  <si>
    <t>МВт</t>
  </si>
  <si>
    <t xml:space="preserve">Прирост за счет замены тр-ра</t>
  </si>
  <si>
    <t xml:space="preserve">Объем заявок на ТП</t>
  </si>
  <si>
    <t xml:space="preserve">Исходные данные для прироста мощности</t>
  </si>
  <si>
    <t xml:space="preserve">сметная стоимость, млн.руб. с НДС</t>
  </si>
  <si>
    <t>ВЛ</t>
  </si>
  <si>
    <t xml:space="preserve">Согласну Приказа АО ЯЭ от 26.01.2018 № 25</t>
  </si>
  <si>
    <t>КЛ</t>
  </si>
  <si>
    <t xml:space="preserve">Объект по ТП</t>
  </si>
  <si>
    <t xml:space="preserve">да / пусто</t>
  </si>
  <si>
    <t>ВКЛ</t>
  </si>
  <si>
    <t xml:space="preserve">ПС (ПС + ВЛ, ПС + КЛ, ПС + ВКЛ)</t>
  </si>
  <si>
    <t xml:space="preserve">сметная стоимость, руб. с НДС</t>
  </si>
  <si>
    <t xml:space="preserve">ремонт, коэффициент</t>
  </si>
  <si>
    <t xml:space="preserve">cтавка дисконтирования на собственный капитал</t>
  </si>
  <si>
    <t xml:space="preserve">инфляция для тарифов</t>
  </si>
  <si>
    <t xml:space="preserve">прогноз инфляции</t>
  </si>
  <si>
    <t xml:space="preserve">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</si>
  <si>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</si>
  <si>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</si>
  <si>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</si>
  <si>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</si>
  <si>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</si>
  <si>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</si>
  <si>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</si>
  <si>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</si>
  <si>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Утвержденный план</t>
  </si>
  <si>
    <t>Факт</t>
  </si>
  <si>
    <t xml:space="preserve">Предложение по корректировке утвержденного плана</t>
  </si>
  <si>
    <t xml:space="preserve">начало (дата)</t>
  </si>
  <si>
    <t xml:space="preserve">окончание (дата)</t>
  </si>
  <si>
    <t xml:space="preserve">Предпроектный и проектный этап</t>
  </si>
  <si>
    <t>1.1.</t>
  </si>
  <si>
    <t xml:space="preserve">Заключение договора на ТП</t>
  </si>
  <si>
    <t xml:space="preserve">не требуется</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</si>
  <si>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</si>
  <si>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</si>
  <si>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</si>
  <si>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</si>
  <si>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</si>
  <si>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</si>
  <si>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</si>
  <si>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</si>
  <si>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</si>
  <si>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</si>
  <si>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1.6.</t>
  </si>
  <si>
    <t xml:space="preserve">Приемка проектной документации заказчиком</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</si>
  <si>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</si>
  <si>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</si>
  <si>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</si>
  <si>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</si>
  <si>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</si>
  <si>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</si>
  <si>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1.10.</t>
  </si>
  <si>
    <t xml:space="preserve">Получение разрешения на строительство</t>
  </si>
  <si>
    <t>1.11.</t>
  </si>
  <si>
    <t xml:space="preserve">Разработка рабочей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</si>
  <si>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</si>
  <si>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</si>
  <si>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</si>
  <si>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2.1.</t>
  </si>
  <si>
    <t xml:space="preserve">Закупка основного оборудования</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</si>
  <si>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</si>
  <si>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</si>
  <si>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</si>
  <si>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3.1.</t>
  </si>
  <si>
    <t xml:space="preserve">Поставка основного оборудования</t>
  </si>
  <si>
    <t>3.2.</t>
  </si>
  <si>
    <t xml:space="preserve">Монтаж основного оборудования</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</si>
  <si>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</si>
  <si>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</si>
  <si>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</si>
  <si>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</si>
  <si>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</si>
  <si>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</si>
  <si>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3.7.</t>
  </si>
  <si>
    <t xml:space="preserve">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</si>
  <si>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</si>
  <si>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</si>
  <si>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</si>
  <si>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</si>
  <si>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</si>
  <si>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</si>
  <si>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</si>
  <si>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4.4.</t>
  </si>
  <si>
    <t xml:space="preserve">Приемка основных средств к бухгалтерскому учету</t>
  </si>
  <si>
    <t>4.5.</t>
  </si>
  <si>
    <t xml:space="preserve">Получение разрешения на ввод объекта в эксплуатацию. </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</si>
  <si>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</si>
  <si>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</si>
  <si>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</si>
  <si>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</si>
  <si>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</si>
  <si>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</si>
  <si>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2024 год</t>
  </si>
  <si>
    <t xml:space="preserve">2025 год</t>
  </si>
  <si>
    <t xml:space="preserve">2026 год</t>
  </si>
  <si>
    <t xml:space="preserve">2027 год</t>
  </si>
  <si>
    <t xml:space="preserve">2028 год</t>
  </si>
  <si>
    <t xml:space="preserve">Итого за период реализации инвестиционной программы</t>
  </si>
  <si>
    <t>План</t>
  </si>
  <si>
    <t xml:space="preserve"> по состоянию на 01.01.2023</t>
  </si>
  <si>
    <t xml:space="preserve"> по состоянию на 01.01.2025</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</si>
  <si>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</si>
  <si>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</si>
  <si>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</si>
  <si>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</si>
  <si>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</si>
  <si>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</si>
  <si>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</si>
  <si>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</si>
  <si>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</si>
  <si>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</si>
  <si>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</si>
  <si>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</si>
  <si>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</si>
  <si>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</si>
  <si>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2.1</t>
  </si>
  <si>
    <t xml:space="preserve">проектно-изыскательские работы</t>
  </si>
  <si>
    <t>2.2</t>
  </si>
  <si>
    <t xml:space="preserve">строительные работы, реконструкция, монтаж оборудования</t>
  </si>
  <si>
    <t>2.3</t>
  </si>
  <si>
    <t>оборудование</t>
  </si>
  <si>
    <t>2.4</t>
  </si>
  <si>
    <t xml:space="preserve">прочие затраты</t>
  </si>
  <si>
    <t xml:space="preserve"> 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</si>
  <si>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</si>
  <si>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</si>
  <si>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</si>
  <si>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</si>
  <si>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</si>
  <si>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</si>
  <si>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</si>
  <si>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</si>
  <si>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3.5</t>
  </si>
  <si>
    <t xml:space="preserve">воздушных линий электропередачи в двухцепном исполнении, км</t>
  </si>
  <si>
    <t>3.6</t>
  </si>
  <si>
    <t xml:space="preserve">кабельных линий электропередачи, км</t>
  </si>
  <si>
    <t>3.7</t>
  </si>
  <si>
    <r>
      <t>Другое</t>
    </r>
    <r>
      <rPr>
        <vertAlign val="superscript"/>
        <sz val="12"/>
        <rFont val="Times New Roman"/>
      </rPr>
      <t>3)</t>
    </r>
  </si>
  <si>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</si>
  <si>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</si>
  <si>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</si>
  <si>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</si>
  <si>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</si>
  <si>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</si>
  <si>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</si>
  <si>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</si>
  <si>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</si>
  <si>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r>
      <t>Другое</t>
    </r>
    <r>
      <rPr>
        <vertAlign val="superscript"/>
        <sz val="12"/>
        <rFont val="Times New Roman"/>
      </rPr>
      <t>3)</t>
    </r>
    <r>
      <rPr>
        <sz val="12"/>
        <rFont val="Times New Roman"/>
      </rPr>
      <t xml:space="preserve">, шт.</t>
    </r>
  </si>
  <si>
    <t xml:space="preserve">Принятие объектов основных средств к бухгалтерскому учету:</t>
  </si>
  <si>
    <t>5.1</t>
  </si>
  <si>
    <t xml:space="preserve">млн рублей (без НДС)</t>
  </si>
  <si>
    <t>5.2</t>
  </si>
  <si>
    <t>5.3</t>
  </si>
  <si>
    <t>МВ×А</t>
  </si>
  <si>
    <t>5.4</t>
  </si>
  <si>
    <t>Мвар</t>
  </si>
  <si>
    <t>5.5</t>
  </si>
  <si>
    <t>км</t>
  </si>
  <si>
    <t>5.6</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</si>
  <si>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</si>
  <si>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</si>
  <si>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</si>
  <si>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</si>
  <si>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</si>
  <si>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</si>
  <si>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</si>
  <si>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7.5</t>
  </si>
  <si>
    <r>
      <t>другое</t>
    </r>
    <r>
      <rPr>
        <vertAlign val="superscript"/>
        <sz val="12"/>
        <rFont val="Times New Roman"/>
      </rPr>
      <t>3)</t>
    </r>
  </si>
  <si>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</si>
  <si>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</si>
  <si>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</si>
  <si>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</si>
  <si>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</si>
  <si>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</si>
  <si>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</si>
  <si>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</si>
  <si>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</si>
  <si>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</si>
  <si>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</si>
  <si>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</si>
  <si>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</si>
  <si>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</si>
  <si>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</si>
  <si>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</si>
  <si>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</si>
  <si>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</si>
  <si>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</si>
  <si>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</si>
  <si>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</si>
  <si>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</si>
  <si>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</si>
  <si>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</si>
  <si>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</si>
  <si>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</si>
  <si>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</si>
  <si>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</si>
  <si>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</si>
  <si>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</si>
  <si>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</si>
  <si>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</si>
  <si>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</si>
  <si>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</si>
  <si>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</si>
  <si>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</si>
  <si>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 xml:space="preserve">Другое, шт.</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</si>
  <si>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</si>
  <si>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</si>
  <si>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</si>
  <si>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</si>
  <si>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</si>
  <si>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</si>
  <si>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</si>
  <si>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</si>
  <si>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</si>
  <si>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</si>
  <si>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</si>
  <si>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 xml:space="preserve">АО "Россети Янтарь"</t>
  </si>
  <si>
    <t>ИТ</t>
  </si>
  <si>
    <t xml:space="preserve">Оказание услуг в рамках реализации поставки бессрочных лицензий для развития информационных систем (НМА-23) </t>
  </si>
  <si>
    <t>ТЭО</t>
  </si>
  <si>
    <t>ВЗ</t>
  </si>
  <si>
    <t>ВЗЛ</t>
  </si>
  <si>
    <t xml:space="preserve">АО "Россети Цифра"</t>
  </si>
  <si>
    <t xml:space="preserve">без НДС</t>
  </si>
  <si>
    <t xml:space="preserve">ООО "ПКФ "Бест Софт"</t>
  </si>
  <si>
    <t xml:space="preserve">ООО "Эдит Про"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</si>
  <si>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</si>
  <si>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</si>
  <si>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</si>
  <si>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</si>
  <si>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</si>
  <si>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прочие</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</si>
  <si>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</si>
  <si>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</si>
  <si>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</si>
  <si>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2025 года с НДС, млн. руб.</t>
  </si>
  <si>
    <t xml:space="preserve">Документ, в соответствии с которым определена стоимость проекта</t>
  </si>
  <si>
    <t xml:space="preserve">на основании коммерческих предложений, заключенных договоров</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</si>
  <si>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</si>
  <si>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</si>
  <si>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</si>
  <si>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</si>
  <si>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</si>
  <si>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</si>
  <si>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</si>
  <si>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</si>
  <si>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</si>
  <si>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</si>
  <si>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Договор с АО "Россети Цифра" №РЦ-Дог09-0360-25 от 27.03.2025 в ценах 2025 года без НДС, млн. руб.</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</si>
  <si>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</si>
  <si>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</si>
  <si>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</si>
  <si>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</si>
  <si>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</si>
  <si>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</si>
  <si>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</si>
  <si>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</si>
  <si>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</si>
  <si>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[юридическое лицо, вид услуг/ подряда, предмет договора, дата заключения/ расторжения и номер договора/ соглашений к договору]</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</si>
  <si>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</si>
  <si>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</si>
  <si>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</si>
  <si>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</si>
  <si>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</si>
  <si>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Договор с АО "Россети Цифра" №РЦ-Дог09-0360-25 от 27.03.2025</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</si>
  <si>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</si>
  <si>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</si>
  <si>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</si>
  <si>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</si>
  <si>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</si>
  <si>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</si>
  <si>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</si>
  <si>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</si>
  <si>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</si>
  <si>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</si>
  <si>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Возможно реализовать в установленный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</si>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</sst>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3">
    <numFmt numFmtId="160" formatCode="_-* #,##0.00_р_._-;\-* #,##0.00_р_._-;_-* &quot;-&quot;??_р_._-;_-@_-"/>
    <numFmt numFmtId="161" formatCode="#,##0_ ;\-#,##0\ "/>
    <numFmt numFmtId="162" formatCode="_-* #,##0.00\ _р_._-;\-* #,##0.00\ _р_._-;_-* &quot;-&quot;??\ _р_._-;_-@_-"/>
    <numFmt numFmtId="163" formatCode="0.000%"/>
    <numFmt numFmtId="164" formatCode="#,##0.0"/>
    <numFmt numFmtId="165" formatCode="#,##0.0000"/>
    <numFmt numFmtId="166" formatCode="0.0%"/>
    <numFmt numFmtId="167" formatCode="_(* #,##0.00_);_(* \(#,##0.00\);_(* &quot;-&quot;_);_(@_)"/>
    <numFmt numFmtId="168" formatCode="_(* #,##0_);_(* \(#,##0\);_(* &quot;-&quot;_);_(@_)"/>
    <numFmt numFmtId="169" formatCode="#,##0.000"/>
    <numFmt numFmtId="170" formatCode="######0.0#####"/>
    <numFmt numFmtId="171" formatCode="#,##0.00_ ;\-#,##0.00\ "/>
    <numFmt numFmtId="172" formatCode="[$-419]mmmm\ yyyy;@"/>
  </numFmts>
  <fonts count="72">
    <font>
      <sz val="11.000000"/>
      <color theme="1"/>
      <name val="Calibri"/>
      <scheme val="minor"/>
    </font>
    <font>
      <sz val="11.000000"/>
      <name val="Calibri"/>
    </font>
    <font>
      <sz val="11.000000"/>
      <color indexed="65"/>
      <name val="Calibri"/>
    </font>
    <font>
      <sz val="10.000000"/>
      <name val="Arial"/>
    </font>
    <font>
      <sz val="11.000000"/>
      <color indexed="62"/>
      <name val="Calibri"/>
    </font>
    <font>
      <b/>
      <sz val="11.000000"/>
      <color indexed="63"/>
      <name val="Calibri"/>
    </font>
    <font>
      <b/>
      <sz val="11.000000"/>
      <color indexed="52"/>
      <name val="Calibri"/>
    </font>
    <font>
      <b/>
      <sz val="15.000000"/>
      <color indexed="56"/>
      <name val="Calibri"/>
    </font>
    <font>
      <b/>
      <sz val="13.000000"/>
      <color indexed="56"/>
      <name val="Calibri"/>
    </font>
    <font>
      <b/>
      <sz val="11.000000"/>
      <color indexed="56"/>
      <name val="Calibri"/>
    </font>
    <font>
      <b/>
      <sz val="11.000000"/>
      <name val="Calibri"/>
    </font>
    <font>
      <b/>
      <sz val="11.000000"/>
      <color indexed="65"/>
      <name val="Calibri"/>
    </font>
    <font>
      <b/>
      <sz val="18.000000"/>
      <color indexed="56"/>
      <name val="Cambria"/>
    </font>
    <font>
      <sz val="11.000000"/>
      <color indexed="60"/>
      <name val="Calibri"/>
    </font>
    <font>
      <sz val="12.000000"/>
      <name val="Times New Roman"/>
    </font>
    <font>
      <sz val="10.000000"/>
      <name val="Arial Cyr"/>
    </font>
    <font>
      <sz val="11.000000"/>
      <name val="SimSun"/>
    </font>
    <font>
      <sz val="11.000000"/>
      <color indexed="20"/>
      <name val="Calibri"/>
    </font>
    <font>
      <i/>
      <sz val="11.000000"/>
      <color indexed="23"/>
      <name val="Calibri"/>
    </font>
    <font>
      <sz val="11.000000"/>
      <color indexed="52"/>
      <name val="Calibri"/>
    </font>
    <font>
      <sz val="10.000000"/>
      <name val="Helv"/>
    </font>
    <font>
      <sz val="11.000000"/>
      <color indexed="2"/>
      <name val="Calibri"/>
    </font>
    <font>
      <sz val="11.000000"/>
      <color indexed="17"/>
      <name val="Calibri"/>
    </font>
    <font>
      <sz val="12.000000"/>
      <color theme="1"/>
      <name val="Arial"/>
    </font>
    <font>
      <sz val="12.000000"/>
      <name val="Arial"/>
    </font>
    <font>
      <sz val="14.000000"/>
      <name val="Times New Roman"/>
    </font>
    <font>
      <b/>
      <sz val="12.000000"/>
      <color theme="1"/>
      <name val="Arial"/>
    </font>
    <font>
      <b/>
      <sz val="12.000000"/>
      <name val="Times New Roman"/>
    </font>
    <font>
      <b/>
      <sz val="14.000000"/>
      <color theme="1"/>
      <name val="Times New Roman"/>
    </font>
    <font>
      <b/>
      <u/>
      <sz val="12.000000"/>
      <color theme="1"/>
      <name val="Times New Roman"/>
    </font>
    <font>
      <b/>
      <u/>
      <sz val="9.000000"/>
      <color theme="1"/>
      <name val="Times New Roman"/>
    </font>
    <font>
      <sz val="12.000000"/>
      <color theme="1"/>
      <name val="Times New Roman"/>
    </font>
    <font>
      <b/>
      <u/>
      <sz val="14.000000"/>
      <color theme="1"/>
      <name val="Times New Roman"/>
    </font>
    <font>
      <sz val="14.000000"/>
      <color theme="1"/>
      <name val="Times New Roman"/>
    </font>
    <font>
      <sz val="9.000000"/>
      <color theme="1"/>
      <name val="Times New Roman"/>
    </font>
    <font>
      <b/>
      <sz val="12.000000"/>
      <color theme="1"/>
      <name val="Times New Roman"/>
    </font>
    <font>
      <b/>
      <sz val="11.000000"/>
      <color theme="1"/>
      <name val="Times New Roman"/>
    </font>
    <font>
      <b/>
      <sz val="11.000000"/>
      <color theme="1"/>
      <name val="Calibri"/>
      <scheme val="minor"/>
    </font>
    <font>
      <sz val="10.000000"/>
      <name val="Times New Roman"/>
    </font>
    <font>
      <sz val="10.000000"/>
      <color indexed="65"/>
      <name val="Times New Roman"/>
    </font>
    <font>
      <b/>
      <u/>
      <sz val="11.000000"/>
      <color theme="1"/>
      <name val="Times New Roman"/>
    </font>
    <font>
      <sz val="11.000000"/>
      <color theme="1"/>
      <name val="Times New Roman"/>
    </font>
    <font>
      <sz val="10.000000"/>
      <color theme="1"/>
      <name val="Arial Cyr"/>
    </font>
    <font>
      <sz val="10.000000"/>
      <color theme="0" tint="-0.14999847407452621"/>
      <name val="Arial Cyr"/>
    </font>
    <font>
      <sz val="12.000000"/>
      <color theme="0" tint="-0.14999847407452621"/>
      <name val="Arial"/>
    </font>
    <font>
      <b/>
      <sz val="12.000000"/>
      <color theme="0" tint="-0.14999847407452621"/>
      <name val="Times New Roman"/>
    </font>
    <font>
      <b/>
      <sz val="14.000000"/>
      <color theme="0" tint="-0.14999847407452621"/>
      <name val="Times New Roman"/>
    </font>
    <font>
      <b/>
      <u/>
      <sz val="9.000000"/>
      <color theme="0" tint="-0.14999847407452621"/>
      <name val="Times New Roman"/>
    </font>
    <font>
      <sz val="12.000000"/>
      <color theme="0" tint="-0.14999847407452621"/>
      <name val="Times New Roman"/>
    </font>
    <font>
      <sz val="9.000000"/>
      <color theme="0" tint="-0.14999847407452621"/>
      <name val="Times New Roman"/>
    </font>
    <font>
      <b/>
      <u/>
      <sz val="14.000000"/>
      <color theme="0" tint="-0.14999847407452621"/>
      <name val="Times New Roman"/>
    </font>
    <font>
      <b/>
      <sz val="10.000000"/>
      <color theme="1"/>
      <name val="Times New Roman"/>
    </font>
    <font>
      <sz val="10.000000"/>
      <color theme="1"/>
      <name val="Times New Roman"/>
    </font>
    <font>
      <sz val="12.000000"/>
      <color indexed="2"/>
      <name val="Times New Roman"/>
    </font>
    <font>
      <sz val="12.000000"/>
      <color theme="0" tint="-0.249977111117893"/>
      <name val="Times New Roman"/>
    </font>
    <font>
      <b/>
      <sz val="11.000000"/>
      <name val="Times New Roman"/>
    </font>
    <font>
      <sz val="11.000000"/>
      <name val="Times New Roman"/>
    </font>
    <font>
      <sz val="10.000000"/>
      <color theme="0" tint="-0.049989318521683403"/>
      <name val="Arial Cyr"/>
    </font>
    <font>
      <sz val="12.000000"/>
      <color theme="0" tint="-0.049989318521683403"/>
      <name val="Times New Roman"/>
    </font>
    <font>
      <sz val="11.000000"/>
      <color theme="0" tint="-0.049989318521683403"/>
      <name val="Times New Roman"/>
    </font>
    <font>
      <sz val="11.000000"/>
      <color theme="0" tint="-0.14999847407452621"/>
      <name val="Times New Roman"/>
    </font>
    <font>
      <sz val="9.000000"/>
      <name val="Times New Roman"/>
    </font>
    <font>
      <sz val="10.000000"/>
      <color theme="0" tint="-0.249977111117893"/>
      <name val="Arial Cyr"/>
    </font>
    <font>
      <b/>
      <sz val="11.000000"/>
      <color theme="0" tint="-0.14999847407452621"/>
      <name val="Times New Roman"/>
    </font>
    <font>
      <b/>
      <sz val="11.000000"/>
      <color theme="0" tint="-0.249977111117893"/>
      <name val="Times New Roman"/>
    </font>
    <font>
      <sz val="8.000000"/>
      <name val="Arial Cyr"/>
    </font>
    <font>
      <sz val="11.000000"/>
      <name val="Arial Cyr"/>
    </font>
    <font>
      <b/>
      <sz val="8.000000"/>
      <color theme="1"/>
      <name val="Times New Roman"/>
    </font>
    <font>
      <sz val="8.000000"/>
      <color theme="1"/>
      <name val="Times New Roman"/>
    </font>
    <font>
      <sz val="8.000000"/>
      <name val="Times New Roman"/>
    </font>
    <font>
      <b/>
      <sz val="14.000000"/>
      <name val="Times New Roman"/>
    </font>
    <font>
      <u/>
      <sz val="12.000000"/>
      <name val="Times New Roman"/>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rgb="FFE6B8B7"/>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bgColor theme="0"/>
      </patternFill>
    </fill>
    <fill>
      <patternFill patternType="solid">
        <fgColor theme="8" tint="0.79998168889431442"/>
        <bgColor theme="8" tint="0.79998168889431442"/>
      </patternFill>
    </fill>
  </fills>
  <borders count="50">
    <border>
      <left style="none"/>
      <right style="none"/>
      <top style="none"/>
      <bottom style="none"/>
      <diagonal style="none"/>
    </border>
    <border>
      <left style="thin">
        <color indexed="23"/>
      </left>
      <right style="thin">
        <color indexed="23"/>
      </right>
      <top style="thin">
        <color indexed="23"/>
      </top>
      <bottom style="thin">
        <color indexed="23"/>
      </bottom>
      <diagonal style="none"/>
    </border>
    <border>
      <left style="thin">
        <color indexed="63"/>
      </left>
      <right style="thin">
        <color indexed="63"/>
      </right>
      <top style="thin">
        <color indexed="63"/>
      </top>
      <bottom style="thin">
        <color indexed="63"/>
      </bottom>
      <diagonal style="none"/>
    </border>
    <border>
      <left style="none"/>
      <right style="none"/>
      <top style="none"/>
      <bottom style="thick">
        <color indexed="62"/>
      </bottom>
      <diagonal style="none"/>
    </border>
    <border>
      <left style="none"/>
      <right style="none"/>
      <top style="none"/>
      <bottom style="thick">
        <color indexed="22"/>
      </bottom>
      <diagonal style="none"/>
    </border>
    <border>
      <left style="none"/>
      <right style="none"/>
      <top style="none"/>
      <bottom style="medium">
        <color indexed="30"/>
      </bottom>
      <diagonal style="none"/>
    </border>
    <border>
      <left style="none"/>
      <right style="none"/>
      <top style="thin">
        <color indexed="62"/>
      </top>
      <bottom style="double">
        <color indexed="62"/>
      </bottom>
      <diagonal style="none"/>
    </border>
    <border>
      <left style="double">
        <color indexed="63"/>
      </left>
      <right style="double">
        <color indexed="63"/>
      </right>
      <top style="double">
        <color indexed="63"/>
      </top>
      <bottom style="double">
        <color indexed="63"/>
      </bottom>
      <diagonal style="none"/>
    </border>
    <border>
      <left style="thin">
        <color indexed="22"/>
      </left>
      <right style="thin">
        <color indexed="22"/>
      </right>
      <top style="thin">
        <color indexed="22"/>
      </top>
      <bottom style="thin">
        <color indexed="22"/>
      </bottom>
      <diagonal style="none"/>
    </border>
    <border>
      <left style="none"/>
      <right style="none"/>
      <top style="none"/>
      <bottom style="double">
        <color indexed="52"/>
      </bottom>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none"/>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medium">
        <color auto="1"/>
      </left>
      <right style="medium">
        <color auto="1"/>
      </right>
      <top style="medium">
        <color auto="1"/>
      </top>
      <bottom style="thin">
        <color auto="1"/>
      </bottom>
      <diagonal style="none"/>
    </border>
    <border>
      <left style="none"/>
      <right style="medium">
        <color auto="1"/>
      </right>
      <top style="medium">
        <color auto="1"/>
      </top>
      <bottom style="thin">
        <color auto="1"/>
      </bottom>
      <diagonal style="none"/>
    </border>
    <border>
      <left style="medium">
        <color auto="1"/>
      </left>
      <right style="medium">
        <color auto="1"/>
      </right>
      <top style="thin">
        <color auto="1"/>
      </top>
      <bottom style="thin">
        <color auto="1"/>
      </bottom>
      <diagonal style="none"/>
    </border>
    <border>
      <left style="none"/>
      <right style="medium">
        <color auto="1"/>
      </right>
      <top style="thin">
        <color auto="1"/>
      </top>
      <bottom style="thin">
        <color auto="1"/>
      </bottom>
      <diagonal style="none"/>
    </border>
    <border>
      <left style="medium">
        <color auto="1"/>
      </left>
      <right style="medium">
        <color auto="1"/>
      </right>
      <top style="thin">
        <color auto="1"/>
      </top>
      <bottom style="medium">
        <color auto="1"/>
      </bottom>
      <diagonal style="none"/>
    </border>
    <border>
      <left style="none"/>
      <right style="medium">
        <color auto="1"/>
      </right>
      <top style="thin">
        <color auto="1"/>
      </top>
      <bottom style="medium">
        <color auto="1"/>
      </bottom>
      <diagonal style="none"/>
    </border>
    <border>
      <left style="medium">
        <color auto="1"/>
      </left>
      <right style="medium">
        <color auto="1"/>
      </right>
      <top style="thin">
        <color auto="1"/>
      </top>
      <bottom style="none"/>
      <diagonal style="none"/>
    </border>
    <border>
      <left style="none"/>
      <right style="medium">
        <color auto="1"/>
      </right>
      <top style="thin">
        <color auto="1"/>
      </top>
      <bottom style="none"/>
      <diagonal style="none"/>
    </border>
    <border>
      <left style="medium">
        <color auto="1"/>
      </left>
      <right style="none"/>
      <top style="medium">
        <color auto="1"/>
      </top>
      <bottom style="thin">
        <color auto="1"/>
      </bottom>
      <diagonal style="none"/>
    </border>
    <border>
      <left style="medium">
        <color auto="1"/>
      </left>
      <right style="none"/>
      <top style="thin">
        <color auto="1"/>
      </top>
      <bottom style="thin">
        <color auto="1"/>
      </bottom>
      <diagonal style="none"/>
    </border>
    <border>
      <left style="medium">
        <color auto="1"/>
      </left>
      <right style="medium">
        <color auto="1"/>
      </right>
      <top style="none"/>
      <bottom style="thin">
        <color auto="1"/>
      </bottom>
      <diagonal style="none"/>
    </border>
    <border>
      <left style="medium">
        <color auto="1"/>
      </left>
      <right style="none"/>
      <top style="thin">
        <color auto="1"/>
      </top>
      <bottom style="none"/>
      <diagonal style="none"/>
    </border>
    <border>
      <left style="medium">
        <color auto="1"/>
      </left>
      <right style="thin">
        <color auto="1"/>
      </right>
      <top style="medium">
        <color auto="1"/>
      </top>
      <bottom style="thin">
        <color auto="1"/>
      </bottom>
      <diagonal style="none"/>
    </border>
    <border>
      <left style="thin">
        <color auto="1"/>
      </left>
      <right style="thin">
        <color auto="1"/>
      </right>
      <top style="medium">
        <color auto="1"/>
      </top>
      <bottom style="thin">
        <color auto="1"/>
      </bottom>
      <diagonal style="none"/>
    </border>
    <border>
      <left style="medium">
        <color auto="1"/>
      </left>
      <right style="thin">
        <color auto="1"/>
      </right>
      <top style="thin">
        <color auto="1"/>
      </top>
      <bottom style="thin">
        <color auto="1"/>
      </bottom>
      <diagonal style="none"/>
    </border>
    <border>
      <left style="medium">
        <color auto="1"/>
      </left>
      <right style="thin">
        <color auto="1"/>
      </right>
      <top style="thin">
        <color auto="1"/>
      </top>
      <bottom style="medium">
        <color auto="1"/>
      </bottom>
      <diagonal style="none"/>
    </border>
    <border>
      <left style="thin">
        <color auto="1"/>
      </left>
      <right style="thin">
        <color auto="1"/>
      </right>
      <top style="thin">
        <color auto="1"/>
      </top>
      <bottom style="medium">
        <color auto="1"/>
      </bottom>
      <diagonal style="none"/>
    </border>
    <border>
      <left style="thin">
        <color auto="1"/>
      </left>
      <right style="none"/>
      <top style="none"/>
      <bottom style="none"/>
      <diagonal style="none"/>
    </border>
    <border>
      <left style="none"/>
      <right style="none"/>
      <top style="thick">
        <color auto="1"/>
      </top>
      <bottom style="none"/>
      <diagonal style="none"/>
    </border>
    <border>
      <left style="thin">
        <color auto="1"/>
      </left>
      <right style="thin">
        <color auto="1"/>
      </right>
      <top style="thick">
        <color auto="1"/>
      </top>
      <bottom style="thin">
        <color auto="1"/>
      </bottom>
      <diagonal style="none"/>
    </border>
    <border>
      <left style="thin">
        <color auto="1"/>
      </left>
      <right style="none"/>
      <top style="thick">
        <color auto="1"/>
      </top>
      <bottom style="thin">
        <color auto="1"/>
      </bottom>
      <diagonal style="none"/>
    </border>
    <border>
      <left style="medium">
        <color auto="1"/>
      </left>
      <right style="medium">
        <color auto="1"/>
      </right>
      <top style="medium">
        <color auto="1"/>
      </top>
      <bottom style="medium">
        <color auto="1"/>
      </bottom>
      <diagonal style="none"/>
    </border>
    <border>
      <left style="medium">
        <color auto="1"/>
      </left>
      <right style="medium">
        <color auto="1"/>
      </right>
      <top style="medium">
        <color auto="1"/>
      </top>
      <bottom style="none"/>
      <diagonal style="none"/>
    </border>
    <border>
      <left style="medium">
        <color auto="1"/>
      </left>
      <right style="medium">
        <color auto="1"/>
      </right>
      <top style="none"/>
      <bottom style="medium">
        <color auto="1"/>
      </bottom>
      <diagonal style="none"/>
    </border>
    <border>
      <left style="none"/>
      <right style="medium">
        <color auto="1"/>
      </right>
      <top style="none"/>
      <bottom style="medium">
        <color auto="1"/>
      </bottom>
      <diagonal style="none"/>
    </border>
    <border>
      <left style="medium">
        <color auto="1"/>
      </left>
      <right style="medium">
        <color auto="1"/>
      </right>
      <top style="none"/>
      <bottom style="none"/>
      <diagonal style="none"/>
    </border>
    <border>
      <left style="none"/>
      <right style="medium">
        <color auto="1"/>
      </right>
      <top style="medium">
        <color auto="1"/>
      </top>
      <bottom style="none"/>
      <diagonal style="none"/>
    </border>
    <border>
      <left style="none"/>
      <right style="medium">
        <color auto="1"/>
      </right>
      <top style="medium">
        <color auto="1"/>
      </top>
      <bottom style="medium">
        <color auto="1"/>
      </bottom>
      <diagonal style="none"/>
    </border>
  </borders>
  <cellStyleXfs count="71">
    <xf fontId="0" fillId="0" borderId="0" numFmtId="0" applyNumberFormat="1" applyFont="1" applyFill="1" applyBorder="1"/>
    <xf fontId="1" fillId="2" borderId="0" numFmtId="0" applyNumberFormat="0" applyFont="1" applyFill="1" applyBorder="0" applyProtection="0"/>
    <xf fontId="1" fillId="3" borderId="0" numFmtId="0" applyNumberFormat="0" applyFont="1" applyFill="1" applyBorder="0" applyProtection="0"/>
    <xf fontId="1" fillId="4" borderId="0" numFmtId="0" applyNumberFormat="0" applyFont="1" applyFill="1" applyBorder="0" applyProtection="0"/>
    <xf fontId="1" fillId="5" borderId="0" numFmtId="0" applyNumberFormat="0" applyFont="1" applyFill="1" applyBorder="0" applyProtection="0"/>
    <xf fontId="1" fillId="6" borderId="0" numFmtId="0" applyNumberFormat="0" applyFont="1" applyFill="1" applyBorder="0" applyProtection="0"/>
    <xf fontId="1" fillId="7" borderId="0" numFmtId="0" applyNumberFormat="0" applyFont="1" applyFill="1" applyBorder="0" applyProtection="0"/>
    <xf fontId="1" fillId="8" borderId="0" numFmtId="0" applyNumberFormat="0" applyFont="1" applyFill="1" applyBorder="0" applyProtection="0"/>
    <xf fontId="1" fillId="9" borderId="0" numFmtId="0" applyNumberFormat="0" applyFont="1" applyFill="1" applyBorder="0" applyProtection="0"/>
    <xf fontId="1" fillId="10" borderId="0" numFmtId="0" applyNumberFormat="0" applyFont="1" applyFill="1" applyBorder="0" applyProtection="0"/>
    <xf fontId="1" fillId="5" borderId="0" numFmtId="0" applyNumberFormat="0" applyFont="1" applyFill="1" applyBorder="0" applyProtection="0"/>
    <xf fontId="1" fillId="8" borderId="0" numFmtId="0" applyNumberFormat="0" applyFont="1" applyFill="1" applyBorder="0" applyProtection="0"/>
    <xf fontId="1" fillId="11" borderId="0" numFmtId="0" applyNumberFormat="0" applyFont="1" applyFill="1" applyBorder="0" applyProtection="0"/>
    <xf fontId="2" fillId="12" borderId="0" numFmtId="0" applyNumberFormat="0" applyFont="1" applyFill="1" applyBorder="0" applyProtection="0"/>
    <xf fontId="2" fillId="9" borderId="0" numFmtId="0" applyNumberFormat="0" applyFont="1" applyFill="1" applyBorder="0" applyProtection="0"/>
    <xf fontId="2" fillId="10"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5" borderId="0" numFmtId="0" applyNumberFormat="0" applyFont="1" applyFill="1" applyBorder="0" applyProtection="0"/>
    <xf fontId="3" fillId="0" borderId="0" numFmtId="0" applyNumberFormat="1" applyFont="1" applyFill="1" applyBorder="1"/>
    <xf fontId="2" fillId="16" borderId="0" numFmtId="0" applyNumberFormat="0" applyFont="1" applyFill="1" applyBorder="0" applyProtection="0"/>
    <xf fontId="2" fillId="17" borderId="0" numFmtId="0" applyNumberFormat="0" applyFont="1" applyFill="1" applyBorder="0" applyProtection="0"/>
    <xf fontId="2" fillId="18"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9" borderId="0" numFmtId="0" applyNumberFormat="0" applyFont="1" applyFill="1" applyBorder="0" applyProtection="0"/>
    <xf fontId="4" fillId="7" borderId="1" numFmtId="0" applyNumberFormat="0" applyFont="1" applyFill="1" applyBorder="1" applyProtection="0"/>
    <xf fontId="5" fillId="20" borderId="2" numFmtId="0" applyNumberFormat="0" applyFont="1" applyFill="1" applyBorder="1" applyProtection="0"/>
    <xf fontId="6" fillId="20" borderId="1" numFmtId="0" applyNumberFormat="0" applyFont="1" applyFill="1" applyBorder="1" applyProtection="0"/>
    <xf fontId="7" fillId="0" borderId="3" numFmtId="0" applyNumberFormat="0" applyFont="1" applyFill="0" applyBorder="1" applyProtection="0"/>
    <xf fontId="8" fillId="0" borderId="4" numFmtId="0" applyNumberFormat="0" applyFont="1" applyFill="0" applyBorder="1" applyProtection="0"/>
    <xf fontId="9" fillId="0" borderId="5" numFmtId="0" applyNumberFormat="0" applyFont="1" applyFill="0" applyBorder="1" applyProtection="0"/>
    <xf fontId="9" fillId="0" borderId="0" numFmtId="0" applyNumberFormat="0" applyFont="1" applyFill="0" applyBorder="0" applyProtection="0"/>
    <xf fontId="10" fillId="0" borderId="6" numFmtId="0" applyNumberFormat="0" applyFont="1" applyFill="0" applyBorder="1" applyProtection="0"/>
    <xf fontId="11" fillId="21" borderId="7" numFmtId="0" applyNumberFormat="0" applyFont="1" applyFill="1" applyBorder="1" applyProtection="0"/>
    <xf fontId="12" fillId="0" borderId="0" numFmtId="0" applyNumberFormat="0" applyFont="1" applyFill="0" applyBorder="0" applyProtection="0"/>
    <xf fontId="13" fillId="22" borderId="0" numFmtId="0" applyNumberFormat="0" applyFont="1" applyFill="1" applyBorder="0" applyProtection="0"/>
    <xf fontId="3" fillId="0" borderId="0" numFmtId="0" applyNumberFormat="1" applyFont="1" applyFill="1" applyBorder="1"/>
    <xf fontId="14" fillId="0" borderId="0" numFmtId="0" applyNumberFormat="1" applyFont="1" applyFill="1" applyBorder="1"/>
    <xf fontId="15"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3"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7" fillId="3" borderId="0" numFmtId="0" applyNumberFormat="0" applyFont="1" applyFill="1" applyBorder="0" applyProtection="0"/>
    <xf fontId="18" fillId="0" borderId="0" numFmtId="0" applyNumberFormat="0" applyFont="1" applyFill="0" applyBorder="0" applyProtection="0"/>
    <xf fontId="1" fillId="23" borderId="8" numFmtId="0" applyNumberFormat="0" applyFont="0" applyFill="1" applyBorder="1" applyProtection="0"/>
    <xf fontId="0" fillId="0" borderId="0" numFmtId="9" applyNumberFormat="1" applyFont="0" applyFill="0" applyBorder="0" applyProtection="0"/>
    <xf fontId="3" fillId="0" borderId="0" numFmtId="9" applyNumberFormat="1" applyFont="0" applyFill="0" applyBorder="0" applyProtection="0"/>
    <xf fontId="14" fillId="0" borderId="0" numFmtId="9" applyNumberFormat="1" applyFont="0" applyFill="0" applyBorder="0" applyProtection="0"/>
    <xf fontId="15" fillId="0" borderId="0" numFmtId="9" applyNumberFormat="1" applyFont="0" applyFill="0" applyBorder="0" applyProtection="0"/>
    <xf fontId="19" fillId="0" borderId="9" numFmtId="0" applyNumberFormat="0" applyFont="1" applyFill="0" applyBorder="1" applyProtection="0"/>
    <xf fontId="20" fillId="0" borderId="0" numFmtId="0" applyNumberFormat="1" applyFont="1" applyFill="1" applyBorder="1"/>
    <xf fontId="21" fillId="0" borderId="0" numFmtId="0" applyNumberFormat="0" applyFont="1" applyFill="0" applyBorder="0" applyProtection="0"/>
    <xf fontId="0" fillId="0" borderId="0" numFmtId="160" applyNumberFormat="1" applyFont="0" applyFill="0" applyBorder="0" applyProtection="0"/>
    <xf fontId="3" fillId="0" borderId="0" numFmtId="161" applyNumberFormat="1" applyFont="0" applyFill="0" applyBorder="0" applyProtection="0"/>
    <xf fontId="0" fillId="0" borderId="0" numFmtId="162" applyNumberFormat="1" applyFont="0" applyFill="0" applyBorder="0" applyProtection="0"/>
    <xf fontId="22" fillId="4" borderId="0" numFmtId="0" applyNumberFormat="0" applyFont="1" applyFill="1" applyBorder="0" applyProtection="0"/>
  </cellStyleXfs>
  <cellXfs count="407">
    <xf fontId="0" fillId="0" borderId="0" numFmtId="0" xfId="0"/>
    <xf fontId="0" fillId="0" borderId="0" numFmtId="0" xfId="52"/>
    <xf fontId="23" fillId="0" borderId="0" numFmtId="0" xfId="52" applyFont="1"/>
    <xf fontId="24" fillId="0" borderId="0" numFmtId="0" xfId="52" applyFont="1"/>
    <xf fontId="25" fillId="0" borderId="0" numFmtId="0" xfId="41" applyFont="1" applyAlignment="1">
      <alignment horizontal="right" vertical="center"/>
    </xf>
    <xf fontId="25" fillId="0" borderId="0" numFmtId="0" xfId="41" applyFont="1" applyAlignment="1">
      <alignment horizontal="right"/>
    </xf>
    <xf fontId="26" fillId="0" borderId="0" numFmtId="0" xfId="52" applyFont="1" applyAlignment="1">
      <alignment horizontal="left" vertical="center"/>
    </xf>
    <xf fontId="27" fillId="0" borderId="0" numFmtId="0" xfId="0" applyFont="1" applyAlignment="1">
      <alignment horizontal="center" vertical="center"/>
    </xf>
    <xf fontId="27" fillId="0" borderId="0" numFmtId="0" xfId="0" applyFont="1"/>
    <xf fontId="28" fillId="0" borderId="0" numFmtId="0" xfId="52" applyFont="1" applyAlignment="1">
      <alignment horizontal="center" vertical="center"/>
    </xf>
    <xf fontId="28" fillId="0" borderId="0" numFmtId="0" xfId="52" applyFont="1" applyAlignment="1">
      <alignment vertical="center"/>
    </xf>
    <xf fontId="29" fillId="0" borderId="0" numFmtId="0" xfId="52" applyFont="1" applyAlignment="1">
      <alignment horizontal="center" vertical="center"/>
    </xf>
    <xf fontId="30" fillId="0" borderId="0" numFmtId="0" xfId="52" applyFont="1" applyAlignment="1">
      <alignment vertical="center"/>
    </xf>
    <xf fontId="31" fillId="0" borderId="0" numFmtId="0" xfId="52" applyFont="1" applyAlignment="1">
      <alignment horizontal="center" vertical="center"/>
    </xf>
    <xf fontId="31" fillId="0" borderId="0" numFmtId="0" xfId="52" applyFont="1" applyAlignment="1">
      <alignment vertical="center"/>
    </xf>
    <xf fontId="32" fillId="0" borderId="0" numFmtId="0" xfId="52" applyFont="1" applyAlignment="1">
      <alignment horizontal="center" vertical="center"/>
    </xf>
    <xf fontId="33" fillId="0" borderId="0" numFmtId="0" xfId="52" applyFont="1" applyAlignment="1">
      <alignment horizontal="center" vertical="center"/>
    </xf>
    <xf fontId="34" fillId="0" borderId="0" numFmtId="0" xfId="52" applyFont="1"/>
    <xf fontId="29" fillId="0" borderId="0" numFmtId="0" xfId="52" applyFont="1" applyAlignment="1">
      <alignment horizontal="center" vertical="center" wrapText="1"/>
    </xf>
    <xf fontId="32" fillId="0" borderId="0" numFmtId="0" xfId="52" applyFont="1" applyAlignment="1">
      <alignment horizontal="center" vertical="center" wrapText="1"/>
    </xf>
    <xf fontId="32" fillId="0" borderId="0" numFmtId="0" xfId="52" applyFont="1" applyAlignment="1">
      <alignment vertical="center"/>
    </xf>
    <xf fontId="31" fillId="0" borderId="10" numFmtId="0" xfId="52" applyFont="1" applyBorder="1" applyAlignment="1">
      <alignment vertical="center" wrapText="1"/>
    </xf>
    <xf fontId="31" fillId="0" borderId="11" numFmtId="0" xfId="52" applyFont="1" applyBorder="1" applyAlignment="1">
      <alignment horizontal="center" vertical="center" wrapText="1"/>
    </xf>
    <xf fontId="31" fillId="0" borderId="10" numFmtId="0" xfId="52" applyFont="1" applyBorder="1" applyAlignment="1">
      <alignment horizontal="center" vertical="center" wrapText="1"/>
    </xf>
    <xf fontId="31" fillId="0" borderId="10" numFmtId="49" xfId="52" applyNumberFormat="1" applyFont="1" applyBorder="1" applyAlignment="1">
      <alignment vertical="center"/>
    </xf>
    <xf fontId="31" fillId="0" borderId="11" numFmtId="0" xfId="52" applyFont="1" applyBorder="1" applyAlignment="1">
      <alignment horizontal="left" vertical="center" wrapText="1"/>
    </xf>
    <xf fontId="31" fillId="0" borderId="10" numFmtId="0" xfId="52" applyFont="1" applyBorder="1" applyAlignment="1">
      <alignment horizontal="left" vertical="center" wrapText="1"/>
    </xf>
    <xf fontId="31" fillId="0" borderId="11" numFmtId="0" xfId="52" applyFont="1" applyBorder="1" applyAlignment="1">
      <alignment vertical="center" wrapText="1"/>
    </xf>
    <xf fontId="31" fillId="0" borderId="11" numFmtId="49" xfId="52" applyNumberFormat="1" applyFont="1" applyBorder="1" applyAlignment="1">
      <alignment horizontal="center" vertical="center"/>
    </xf>
    <xf fontId="31" fillId="0" borderId="12" numFmtId="49" xfId="52" applyNumberFormat="1" applyFont="1" applyBorder="1" applyAlignment="1">
      <alignment horizontal="center" vertical="center"/>
    </xf>
    <xf fontId="31" fillId="0" borderId="13" numFmtId="49" xfId="52" applyNumberFormat="1" applyFont="1" applyBorder="1" applyAlignment="1">
      <alignment horizontal="center" vertical="center"/>
    </xf>
    <xf fontId="0" fillId="0" borderId="10" numFmtId="0" xfId="52" applyBorder="1" applyAlignment="1">
      <alignment vertical="center"/>
    </xf>
    <xf fontId="30" fillId="0" borderId="0" numFmtId="0" xfId="52" applyFont="1" applyAlignment="1">
      <alignment horizontal="center" vertical="center"/>
    </xf>
    <xf fontId="30" fillId="0" borderId="0" numFmtId="0" xfId="52" applyFont="1" applyAlignment="1">
      <alignment horizontal="center" vertical="center" wrapText="1"/>
    </xf>
    <xf fontId="31" fillId="0" borderId="14" numFmtId="0" xfId="52" applyFont="1" applyBorder="1" applyAlignment="1">
      <alignment vertical="center"/>
    </xf>
    <xf fontId="35" fillId="0" borderId="10" numFmtId="0" xfId="52" applyFont="1" applyBorder="1" applyAlignment="1">
      <alignment horizontal="center" vertical="center" wrapText="1"/>
    </xf>
    <xf fontId="35" fillId="0" borderId="15" numFmtId="0" xfId="52" applyFont="1" applyBorder="1" applyAlignment="1">
      <alignment horizontal="center" vertical="center" wrapText="1"/>
    </xf>
    <xf fontId="28" fillId="0" borderId="10" numFmtId="0" xfId="52" applyFont="1" applyBorder="1" applyAlignment="1">
      <alignment horizontal="center" vertical="center" wrapText="1"/>
    </xf>
    <xf fontId="35" fillId="0" borderId="16" numFmtId="0" xfId="52" applyFont="1" applyBorder="1" applyAlignment="1">
      <alignment horizontal="center" vertical="center" wrapText="1"/>
    </xf>
    <xf fontId="36" fillId="0" borderId="10" numFmtId="0" xfId="41" applyFont="1" applyBorder="1" applyAlignment="1">
      <alignment horizontal="center" vertical="center" wrapText="1"/>
    </xf>
    <xf fontId="35" fillId="0" borderId="11" numFmtId="0" xfId="52" applyFont="1" applyBorder="1" applyAlignment="1">
      <alignment horizontal="center" vertical="center" wrapText="1"/>
    </xf>
    <xf fontId="35" fillId="0" borderId="10" numFmtId="0" xfId="52" applyFont="1" applyBorder="1" applyAlignment="1">
      <alignment horizontal="center" vertical="center"/>
    </xf>
    <xf fontId="37" fillId="0" borderId="10" numFmtId="0" xfId="52" applyFont="1" applyBorder="1" applyAlignment="1">
      <alignment horizontal="center" vertical="center"/>
    </xf>
    <xf fontId="37" fillId="0" borderId="11" numFmtId="0" xfId="52" applyFont="1" applyBorder="1" applyAlignment="1">
      <alignment horizontal="center" vertical="center"/>
    </xf>
    <xf fontId="0" fillId="0" borderId="10" numFmtId="0" xfId="52" applyBorder="1"/>
    <xf fontId="14" fillId="0" borderId="0" numFmtId="0" xfId="39" applyFont="1" applyAlignment="1">
      <alignment horizontal="left"/>
    </xf>
    <xf fontId="14" fillId="0" borderId="0" numFmtId="0" xfId="39" applyFont="1" applyAlignment="1">
      <alignment horizontal="left" vertical="center"/>
    </xf>
    <xf fontId="14" fillId="0" borderId="14" numFmtId="0" xfId="39" applyFont="1" applyBorder="1" applyAlignment="1">
      <alignment horizontal="left" vertical="center"/>
    </xf>
    <xf fontId="27" fillId="0" borderId="15" numFmtId="0" xfId="39" applyFont="1" applyBorder="1" applyAlignment="1">
      <alignment horizontal="center" vertical="center"/>
    </xf>
    <xf fontId="27" fillId="0" borderId="17" numFmtId="0" xfId="39" applyFont="1" applyBorder="1" applyAlignment="1">
      <alignment horizontal="center" vertical="center" wrapText="1"/>
    </xf>
    <xf fontId="27" fillId="0" borderId="18" numFmtId="0" xfId="39" applyFont="1" applyBorder="1" applyAlignment="1">
      <alignment horizontal="center" vertical="center" wrapText="1"/>
    </xf>
    <xf fontId="27" fillId="0" borderId="15" numFmtId="0" xfId="39" applyFont="1" applyBorder="1" applyAlignment="1">
      <alignment horizontal="center" vertical="center" wrapText="1"/>
    </xf>
    <xf fontId="27" fillId="0" borderId="11" numFmtId="0" xfId="39" applyFont="1" applyBorder="1" applyAlignment="1">
      <alignment horizontal="center" vertical="center" wrapText="1"/>
    </xf>
    <xf fontId="27" fillId="0" borderId="13" numFmtId="0" xfId="39" applyFont="1" applyBorder="1" applyAlignment="1">
      <alignment horizontal="center" vertical="center" wrapText="1"/>
    </xf>
    <xf fontId="27" fillId="0" borderId="12" numFmtId="0" xfId="39" applyFont="1" applyBorder="1" applyAlignment="1">
      <alignment horizontal="center" vertical="center" wrapText="1"/>
    </xf>
    <xf fontId="27" fillId="0" borderId="19" numFmtId="0" xfId="39" applyFont="1" applyBorder="1" applyAlignment="1">
      <alignment horizontal="center" vertical="center"/>
    </xf>
    <xf fontId="27" fillId="0" borderId="20" numFmtId="0" xfId="39" applyFont="1" applyBorder="1" applyAlignment="1">
      <alignment horizontal="center" vertical="center" wrapText="1"/>
    </xf>
    <xf fontId="27" fillId="0" borderId="21" numFmtId="0" xfId="39" applyFont="1" applyBorder="1" applyAlignment="1">
      <alignment horizontal="center" vertical="center" wrapText="1"/>
    </xf>
    <xf fontId="27" fillId="0" borderId="19" numFmtId="0" xfId="39" applyFont="1" applyBorder="1" applyAlignment="1">
      <alignment horizontal="center" vertical="center" wrapText="1"/>
    </xf>
    <xf fontId="27" fillId="0" borderId="16" numFmtId="0" xfId="39" applyFont="1" applyBorder="1" applyAlignment="1">
      <alignment horizontal="center" vertical="center" wrapText="1"/>
    </xf>
    <xf fontId="27" fillId="0" borderId="10" numFmtId="0" xfId="39" applyFont="1" applyBorder="1" applyAlignment="1">
      <alignment horizontal="center" vertical="center" wrapText="1"/>
    </xf>
    <xf fontId="27" fillId="0" borderId="16" numFmtId="0" xfId="39" applyFont="1" applyBorder="1" applyAlignment="1">
      <alignment horizontal="center" vertical="center"/>
    </xf>
    <xf fontId="14" fillId="0" borderId="10" numFmtId="0" xfId="39" applyFont="1" applyBorder="1" applyAlignment="1">
      <alignment horizontal="center" vertical="top"/>
    </xf>
    <xf fontId="14" fillId="0" borderId="10" numFmtId="0" xfId="39" applyFont="1" applyBorder="1" applyAlignment="1">
      <alignment horizontal="left" vertical="center"/>
    </xf>
    <xf fontId="14" fillId="0" borderId="10" numFmtId="0" xfId="39" applyFont="1" applyBorder="1" applyAlignment="1">
      <alignment horizontal="left" vertical="center" wrapText="1"/>
    </xf>
    <xf fontId="14" fillId="0" borderId="10" numFmtId="49" xfId="39" applyNumberFormat="1" applyFont="1" applyBorder="1" applyAlignment="1">
      <alignment horizontal="center" vertical="center"/>
    </xf>
    <xf fontId="14" fillId="0" borderId="10" numFmtId="0" xfId="39" applyFont="1" applyBorder="1" applyAlignment="1">
      <alignment horizontal="center" vertical="center"/>
    </xf>
    <xf fontId="14" fillId="0" borderId="10" numFmtId="49" xfId="39" applyNumberFormat="1" applyFont="1" applyBorder="1" applyAlignment="1">
      <alignment horizontal="left" vertical="center" wrapText="1"/>
    </xf>
    <xf fontId="38" fillId="0" borderId="0" numFmtId="0" xfId="39" applyFont="1" applyAlignment="1">
      <alignment horizontal="left"/>
    </xf>
    <xf fontId="39" fillId="0" borderId="0" numFmtId="0" xfId="39" applyFont="1" applyAlignment="1">
      <alignment horizontal="left"/>
    </xf>
    <xf fontId="14" fillId="0" borderId="0" numFmtId="49" xfId="39" applyNumberFormat="1" applyFont="1" applyAlignment="1">
      <alignment horizontal="left" vertical="top"/>
    </xf>
    <xf fontId="14" fillId="0" borderId="0" numFmtId="0" xfId="39" applyFont="1" applyAlignment="1">
      <alignment vertical="center"/>
    </xf>
    <xf fontId="14" fillId="0" borderId="0" numFmtId="0" xfId="39" applyFont="1" applyAlignment="1">
      <alignment vertical="top" wrapText="1"/>
    </xf>
    <xf fontId="27" fillId="0" borderId="10" numFmtId="0" xfId="39" applyFont="1" applyBorder="1" applyAlignment="1">
      <alignment horizontal="center" vertical="top"/>
    </xf>
    <xf fontId="27" fillId="0" borderId="10" numFmtId="0" xfId="39" applyFont="1" applyBorder="1" applyAlignment="1">
      <alignment horizontal="left" vertical="center"/>
    </xf>
    <xf fontId="27" fillId="0" borderId="10" numFmtId="0" xfId="39" applyFont="1" applyBorder="1" applyAlignment="1">
      <alignment horizontal="left" vertical="center" wrapText="1"/>
    </xf>
    <xf fontId="27" fillId="0" borderId="10" numFmtId="0" xfId="39" applyFont="1" applyBorder="1" applyAlignment="1">
      <alignment horizontal="center" vertical="center"/>
    </xf>
    <xf fontId="27" fillId="0" borderId="10" numFmtId="49" xfId="39" applyNumberFormat="1" applyFont="1" applyBorder="1" applyAlignment="1">
      <alignment horizontal="center" vertical="center"/>
    </xf>
    <xf fontId="27" fillId="0" borderId="10" numFmtId="49" xfId="39" applyNumberFormat="1" applyFont="1" applyBorder="1" applyAlignment="1">
      <alignment horizontal="left" vertical="center" wrapText="1"/>
    </xf>
    <xf fontId="14" fillId="0" borderId="0" numFmtId="49" xfId="39" applyNumberFormat="1" applyFont="1" applyAlignment="1">
      <alignment horizontal="left" vertical="center" wrapText="1"/>
    </xf>
    <xf fontId="14" fillId="0" borderId="0" numFmtId="0" xfId="39" applyFont="1" applyAlignment="1">
      <alignment horizontal="left" vertical="center" wrapText="1"/>
    </xf>
    <xf fontId="27" fillId="0" borderId="0" numFmtId="0" xfId="0" applyFont="1" applyAlignment="1">
      <alignment vertical="center"/>
    </xf>
    <xf fontId="40" fillId="0" borderId="0" numFmtId="0" xfId="52" applyFont="1" applyAlignment="1">
      <alignment horizontal="center" vertical="center"/>
    </xf>
    <xf fontId="40" fillId="0" borderId="0" numFmtId="0" xfId="52" applyFont="1" applyAlignment="1">
      <alignment horizontal="center" vertical="center" wrapText="1"/>
    </xf>
    <xf fontId="14" fillId="0" borderId="11" numFmtId="0" xfId="41" applyFont="1" applyBorder="1" applyAlignment="1">
      <alignment vertical="center" wrapText="1"/>
    </xf>
    <xf fontId="14" fillId="0" borderId="10" numFmtId="0" xfId="41" applyFont="1" applyBorder="1" applyAlignment="1">
      <alignment vertical="center" wrapText="1"/>
    </xf>
    <xf fontId="31" fillId="0" borderId="15" numFmtId="49" xfId="52" applyNumberFormat="1" applyFont="1" applyBorder="1" applyAlignment="1">
      <alignment horizontal="center" vertical="center"/>
    </xf>
    <xf fontId="31" fillId="0" borderId="15" numFmtId="0" xfId="52" applyFont="1" applyBorder="1" applyAlignment="1">
      <alignment horizontal="left" vertical="center" wrapText="1"/>
    </xf>
    <xf fontId="31" fillId="0" borderId="0" numFmtId="0" xfId="52" applyFont="1" applyAlignment="1">
      <alignment vertical="center" wrapText="1"/>
    </xf>
    <xf fontId="33" fillId="0" borderId="0" numFmtId="0" xfId="52" applyFont="1" applyAlignment="1">
      <alignment vertical="center"/>
    </xf>
    <xf fontId="41" fillId="0" borderId="0" numFmtId="0" xfId="51" applyFont="1" applyAlignment="1">
      <alignment horizontal="center"/>
    </xf>
    <xf fontId="41" fillId="0" borderId="0" numFmtId="0" xfId="51" applyFont="1"/>
    <xf fontId="36" fillId="0" borderId="0" numFmtId="0" xfId="51" applyFont="1" applyAlignment="1">
      <alignment horizontal="center"/>
    </xf>
    <xf fontId="36" fillId="0" borderId="0" numFmtId="0" xfId="51" applyFont="1"/>
    <xf fontId="37" fillId="0" borderId="11" numFmtId="0" xfId="0" applyFont="1" applyBorder="1" applyAlignment="1">
      <alignment horizontal="center" vertical="center"/>
    </xf>
    <xf fontId="37" fillId="0" borderId="12" numFmtId="0" xfId="0" applyFont="1" applyBorder="1" applyAlignment="1">
      <alignment horizontal="center" vertical="center"/>
    </xf>
    <xf fontId="37" fillId="0" borderId="13" numFmtId="0" xfId="0" applyFont="1" applyBorder="1" applyAlignment="1">
      <alignment horizontal="center" vertical="center"/>
    </xf>
    <xf fontId="37" fillId="0" borderId="10" numFmtId="0" xfId="0" applyFont="1" applyBorder="1" applyAlignment="1">
      <alignment horizontal="center" vertical="center"/>
    </xf>
    <xf fontId="37" fillId="0" borderId="10" numFmtId="0" xfId="0" applyFont="1" applyBorder="1" applyAlignment="1">
      <alignment horizontal="center" vertical="center" wrapText="1"/>
    </xf>
    <xf fontId="37" fillId="0" borderId="13" numFmtId="0" xfId="0" applyFont="1" applyBorder="1" applyAlignment="1">
      <alignment horizontal="center" vertical="center" wrapText="1"/>
    </xf>
    <xf fontId="37" fillId="0" borderId="15" numFmtId="0" xfId="0" applyFont="1" applyBorder="1" applyAlignment="1">
      <alignment horizontal="center" vertical="center"/>
    </xf>
    <xf fontId="37" fillId="0" borderId="15" numFmtId="0" xfId="0" applyFont="1" applyBorder="1" applyAlignment="1">
      <alignment horizontal="center" vertical="center" wrapText="1"/>
    </xf>
    <xf fontId="0" fillId="0" borderId="10" numFmtId="0" xfId="0" applyBorder="1" applyAlignment="1">
      <alignment wrapText="1"/>
    </xf>
    <xf fontId="0" fillId="0" borderId="10" numFmtId="0" xfId="0" applyBorder="1" applyAlignment="1">
      <alignment horizontal="center" vertical="center"/>
    </xf>
    <xf fontId="0" fillId="0" borderId="10" numFmtId="0" xfId="0" applyBorder="1"/>
    <xf fontId="0" fillId="0" borderId="13" numFmtId="0" xfId="0" applyBorder="1" applyAlignment="1">
      <alignment horizontal="center" vertical="center"/>
    </xf>
    <xf fontId="0" fillId="0" borderId="10" numFmtId="0" xfId="0" applyBorder="1" applyAlignment="1">
      <alignment horizontal="center" wrapText="1"/>
    </xf>
    <xf fontId="0" fillId="0" borderId="10" numFmtId="0" xfId="0" applyBorder="1" applyAlignment="1">
      <alignment vertical="center"/>
    </xf>
    <xf fontId="37" fillId="0" borderId="0" numFmtId="0" xfId="0" applyFont="1"/>
    <xf fontId="28" fillId="0" borderId="0" numFmtId="0" xfId="52" applyFont="1" applyAlignment="1">
      <alignment horizontal="center" vertical="center" wrapText="1"/>
    </xf>
    <xf fontId="35" fillId="0" borderId="12" numFmtId="0" xfId="52" applyFont="1" applyBorder="1" applyAlignment="1">
      <alignment horizontal="center" vertical="center" wrapText="1"/>
    </xf>
    <xf fontId="35" fillId="0" borderId="13" numFmtId="0" xfId="52" applyFont="1" applyBorder="1" applyAlignment="1">
      <alignment horizontal="center" vertical="center" wrapText="1"/>
    </xf>
    <xf fontId="31" fillId="0" borderId="11" numFmtId="49" xfId="52" applyNumberFormat="1" applyFont="1" applyBorder="1" applyAlignment="1">
      <alignment vertical="center"/>
    </xf>
    <xf fontId="31" fillId="0" borderId="10" numFmtId="0" xfId="52" applyFont="1" applyBorder="1" applyAlignment="1">
      <alignment vertical="center"/>
    </xf>
    <xf fontId="33" fillId="0" borderId="10" numFmtId="0" xfId="52" applyFont="1" applyBorder="1" applyAlignment="1">
      <alignment horizontal="center" vertical="center"/>
    </xf>
    <xf fontId="42" fillId="0" borderId="0" numFmtId="0" xfId="39" applyFont="1"/>
    <xf fontId="31" fillId="0" borderId="0" numFmtId="0" xfId="55" applyFont="1" applyAlignment="1">
      <alignment vertical="center" wrapText="1"/>
    </xf>
    <xf fontId="31" fillId="0" borderId="0" numFmtId="0" xfId="55" applyFont="1" applyAlignment="1">
      <alignment vertical="center"/>
    </xf>
    <xf fontId="43" fillId="0" borderId="0" numFmtId="0" xfId="39" applyFont="1"/>
    <xf fontId="44" fillId="0" borderId="0" numFmtId="0" xfId="52" applyFont="1"/>
    <xf fontId="27" fillId="0" borderId="0" numFmtId="0" xfId="53" applyFont="1" applyAlignment="1">
      <alignment horizontal="center" vertical="center"/>
    </xf>
    <xf fontId="27" fillId="0" borderId="0" numFmtId="0" xfId="53" applyFont="1" applyAlignment="1">
      <alignment vertical="center"/>
    </xf>
    <xf fontId="45" fillId="0" borderId="0" numFmtId="0" xfId="53" applyFont="1" applyAlignment="1">
      <alignment vertical="center"/>
    </xf>
    <xf fontId="46" fillId="0" borderId="0" numFmtId="0" xfId="52" applyFont="1" applyAlignment="1">
      <alignment vertical="center"/>
    </xf>
    <xf fontId="47" fillId="0" borderId="0" numFmtId="0" xfId="52" applyFont="1" applyAlignment="1">
      <alignment vertical="center"/>
    </xf>
    <xf fontId="48" fillId="0" borderId="0" numFmtId="0" xfId="52" applyFont="1" applyAlignment="1">
      <alignment vertical="center"/>
    </xf>
    <xf fontId="49" fillId="0" borderId="0" numFmtId="0" xfId="52" applyFont="1"/>
    <xf fontId="50" fillId="0" borderId="0" numFmtId="0" xfId="52" applyFont="1" applyAlignment="1">
      <alignment vertical="center"/>
    </xf>
    <xf fontId="36" fillId="0" borderId="0" numFmtId="0" xfId="55" applyFont="1" applyAlignment="1">
      <alignment vertical="center" wrapText="1"/>
    </xf>
    <xf fontId="31" fillId="0" borderId="0" numFmtId="0" xfId="55" applyFont="1" applyAlignment="1">
      <alignment horizontal="right" vertical="center"/>
    </xf>
    <xf fontId="36" fillId="0" borderId="0" numFmtId="0" xfId="55" applyFont="1" applyAlignment="1">
      <alignment vertical="center"/>
    </xf>
    <xf fontId="36" fillId="0" borderId="0" numFmtId="0" xfId="55" applyFont="1" applyAlignment="1">
      <alignment horizontal="center" vertical="center" wrapText="1"/>
    </xf>
    <xf fontId="36" fillId="0" borderId="0" numFmtId="0" xfId="55" applyFont="1" applyAlignment="1">
      <alignment horizontal="center" vertical="center"/>
    </xf>
    <xf fontId="51" fillId="0" borderId="0" numFmtId="0" xfId="55" applyFont="1" applyAlignment="1">
      <alignment horizontal="left" vertical="center"/>
    </xf>
    <xf fontId="52" fillId="0" borderId="0" numFmtId="0" xfId="55" applyFont="1" applyAlignment="1">
      <alignment vertical="center"/>
    </xf>
    <xf fontId="31" fillId="0" borderId="22" numFmtId="0" xfId="55" applyFont="1" applyBorder="1" applyAlignment="1">
      <alignment vertical="center" wrapText="1"/>
    </xf>
    <xf fontId="41" fillId="0" borderId="23" numFmtId="3" xfId="55" applyNumberFormat="1" applyFont="1" applyBorder="1" applyAlignment="1">
      <alignment vertical="center"/>
    </xf>
    <xf fontId="31" fillId="0" borderId="24" numFmtId="0" xfId="55" applyFont="1" applyBorder="1" applyAlignment="1">
      <alignment vertical="center" wrapText="1"/>
    </xf>
    <xf fontId="41" fillId="0" borderId="25" numFmtId="3" xfId="55" applyNumberFormat="1" applyFont="1" applyBorder="1" applyAlignment="1">
      <alignment vertical="center"/>
    </xf>
    <xf fontId="31" fillId="0" borderId="26" numFmtId="0" xfId="55" applyFont="1" applyBorder="1" applyAlignment="1">
      <alignment vertical="center" wrapText="1"/>
    </xf>
    <xf fontId="41" fillId="0" borderId="27" numFmtId="3" xfId="55" applyNumberFormat="1" applyFont="1" applyBorder="1" applyAlignment="1">
      <alignment vertical="center"/>
    </xf>
    <xf fontId="52" fillId="0" borderId="11" numFmtId="0" xfId="55" applyFont="1" applyBorder="1" applyAlignment="1">
      <alignment horizontal="center" vertical="center" wrapText="1"/>
    </xf>
    <xf fontId="52" fillId="0" borderId="12" numFmtId="0" xfId="55" applyFont="1" applyBorder="1" applyAlignment="1">
      <alignment horizontal="center" vertical="center" wrapText="1"/>
    </xf>
    <xf fontId="52" fillId="0" borderId="13" numFmtId="0" xfId="55" applyFont="1" applyBorder="1" applyAlignment="1">
      <alignment horizontal="center" vertical="center" wrapText="1"/>
    </xf>
    <xf fontId="52" fillId="0" borderId="11" numFmtId="4" xfId="55" applyNumberFormat="1" applyFont="1" applyBorder="1" applyAlignment="1">
      <alignment horizontal="center" vertical="center"/>
    </xf>
    <xf fontId="52" fillId="0" borderId="13" numFmtId="4" xfId="55" applyNumberFormat="1" applyFont="1" applyBorder="1" applyAlignment="1">
      <alignment horizontal="center" vertical="center"/>
    </xf>
    <xf fontId="52" fillId="0" borderId="11" numFmtId="3" xfId="55" applyNumberFormat="1" applyFont="1" applyBorder="1" applyAlignment="1">
      <alignment horizontal="center" vertical="center"/>
    </xf>
    <xf fontId="52" fillId="0" borderId="13" numFmtId="3" xfId="55" applyNumberFormat="1" applyFont="1" applyBorder="1" applyAlignment="1">
      <alignment horizontal="center" vertical="center"/>
    </xf>
    <xf fontId="52" fillId="0" borderId="11" numFmtId="0" xfId="55" applyFont="1" applyBorder="1" applyAlignment="1">
      <alignment horizontal="center" vertical="center"/>
    </xf>
    <xf fontId="52" fillId="0" borderId="12" numFmtId="0" xfId="55" applyFont="1" applyBorder="1" applyAlignment="1">
      <alignment horizontal="center" vertical="center"/>
    </xf>
    <xf fontId="52" fillId="0" borderId="13" numFmtId="0" xfId="55" applyFont="1" applyBorder="1" applyAlignment="1">
      <alignment horizontal="center" vertical="center"/>
    </xf>
    <xf fontId="53" fillId="0" borderId="28" numFmtId="0" xfId="55" applyFont="1" applyBorder="1" applyAlignment="1">
      <alignment vertical="center" wrapText="1"/>
    </xf>
    <xf fontId="41" fillId="0" borderId="27" numFmtId="10" xfId="55" applyNumberFormat="1" applyFont="1" applyBorder="1" applyAlignment="1">
      <alignment vertical="center"/>
    </xf>
    <xf fontId="31" fillId="0" borderId="28" numFmtId="0" xfId="55" applyFont="1" applyBorder="1" applyAlignment="1">
      <alignment vertical="center" wrapText="1"/>
    </xf>
    <xf fontId="41" fillId="0" borderId="29" numFmtId="9" xfId="55" applyNumberFormat="1" applyFont="1" applyBorder="1" applyAlignment="1">
      <alignment vertical="center"/>
    </xf>
    <xf fontId="31" fillId="0" borderId="30" numFmtId="0" xfId="55" applyFont="1" applyBorder="1" applyAlignment="1">
      <alignment vertical="center" wrapText="1"/>
    </xf>
    <xf fontId="41" fillId="0" borderId="22" numFmtId="3" xfId="55" applyNumberFormat="1" applyFont="1" applyBorder="1" applyAlignment="1">
      <alignment vertical="center"/>
    </xf>
    <xf fontId="31" fillId="0" borderId="31" numFmtId="0" xfId="55" applyFont="1" applyBorder="1" applyAlignment="1">
      <alignment vertical="center" wrapText="1"/>
    </xf>
    <xf fontId="41" fillId="0" borderId="32" numFmtId="10" xfId="55" applyNumberFormat="1" applyFont="1" applyBorder="1" applyAlignment="1">
      <alignment vertical="center"/>
    </xf>
    <xf fontId="41" fillId="0" borderId="24" numFmtId="10" xfId="55" applyNumberFormat="1" applyFont="1" applyBorder="1" applyAlignment="1">
      <alignment vertical="center"/>
    </xf>
    <xf fontId="31" fillId="0" borderId="33" numFmtId="0" xfId="55" applyFont="1" applyBorder="1" applyAlignment="1">
      <alignment vertical="center" wrapText="1"/>
    </xf>
    <xf fontId="41" fillId="0" borderId="28" numFmtId="163" xfId="55" applyNumberFormat="1" applyFont="1" applyBorder="1" applyAlignment="1">
      <alignment vertical="center"/>
    </xf>
    <xf fontId="54" fillId="0" borderId="0" numFmtId="0" xfId="55" applyFont="1" applyAlignment="1">
      <alignment vertical="center"/>
    </xf>
    <xf fontId="31" fillId="0" borderId="34" numFmtId="0" xfId="55" applyFont="1" applyBorder="1" applyAlignment="1">
      <alignment horizontal="left" vertical="center" wrapText="1"/>
    </xf>
    <xf fontId="31" fillId="0" borderId="35" numFmtId="1" xfId="55" applyNumberFormat="1" applyFont="1" applyBorder="1" applyAlignment="1">
      <alignment horizontal="center" vertical="center"/>
    </xf>
    <xf fontId="31" fillId="0" borderId="36" numFmtId="0" xfId="55" applyFont="1" applyBorder="1" applyAlignment="1">
      <alignment vertical="center" wrapText="1"/>
    </xf>
    <xf fontId="41" fillId="0" borderId="10" numFmtId="10" xfId="55" applyNumberFormat="1" applyFont="1" applyBorder="1" applyAlignment="1">
      <alignment vertical="center"/>
    </xf>
    <xf fontId="31" fillId="0" borderId="37" numFmtId="0" xfId="55" applyFont="1" applyBorder="1" applyAlignment="1">
      <alignment vertical="center" wrapText="1"/>
    </xf>
    <xf fontId="41" fillId="0" borderId="38" numFmtId="3" xfId="55" applyNumberFormat="1" applyFont="1" applyBorder="1" applyAlignment="1">
      <alignment vertical="center"/>
    </xf>
    <xf fontId="55" fillId="0" borderId="34" numFmtId="0" xfId="55" applyFont="1" applyBorder="1" applyAlignment="1">
      <alignment vertical="center" wrapText="1"/>
    </xf>
    <xf fontId="14" fillId="0" borderId="35" numFmtId="1" xfId="55" applyNumberFormat="1" applyFont="1" applyBorder="1" applyAlignment="1">
      <alignment horizontal="center" vertical="center"/>
    </xf>
    <xf fontId="14" fillId="0" borderId="36" numFmtId="0" xfId="55" applyFont="1" applyBorder="1" applyAlignment="1">
      <alignment vertical="center" wrapText="1"/>
    </xf>
    <xf fontId="56" fillId="0" borderId="10" numFmtId="3" xfId="55" applyNumberFormat="1" applyFont="1" applyBorder="1" applyAlignment="1">
      <alignment vertical="center"/>
    </xf>
    <xf fontId="14" fillId="0" borderId="37" numFmtId="0" xfId="55" applyFont="1" applyBorder="1" applyAlignment="1">
      <alignment vertical="center" wrapText="1"/>
    </xf>
    <xf fontId="56" fillId="0" borderId="38" numFmtId="3" xfId="55" applyNumberFormat="1" applyFont="1" applyBorder="1" applyAlignment="1">
      <alignment vertical="center"/>
    </xf>
    <xf fontId="57" fillId="0" borderId="0" numFmtId="0" xfId="39" applyFont="1"/>
    <xf fontId="58" fillId="0" borderId="0" numFmtId="0" xfId="55" applyFont="1" applyAlignment="1">
      <alignment vertical="center" wrapText="1"/>
    </xf>
    <xf fontId="58" fillId="0" borderId="0" numFmtId="3" xfId="55" applyNumberFormat="1" applyFont="1" applyAlignment="1">
      <alignment horizontal="center" vertical="center"/>
    </xf>
    <xf fontId="55" fillId="0" borderId="36" numFmtId="0" xfId="55" applyFont="1" applyBorder="1" applyAlignment="1">
      <alignment vertical="center" wrapText="1"/>
    </xf>
    <xf fontId="55" fillId="0" borderId="10" numFmtId="3" xfId="55" applyNumberFormat="1" applyFont="1" applyBorder="1" applyAlignment="1">
      <alignment vertical="center"/>
    </xf>
    <xf fontId="14" fillId="0" borderId="36" numFmtId="0" xfId="55" applyFont="1" applyBorder="1" applyAlignment="1">
      <alignment horizontal="left" vertical="center" wrapText="1"/>
    </xf>
    <xf fontId="55" fillId="0" borderId="36" numFmtId="0" xfId="55" applyFont="1" applyBorder="1" applyAlignment="1">
      <alignment horizontal="left" vertical="center" wrapText="1"/>
    </xf>
    <xf fontId="14" fillId="0" borderId="0" numFmtId="0" xfId="55" applyFont="1" applyAlignment="1">
      <alignment vertical="center"/>
    </xf>
    <xf fontId="55" fillId="0" borderId="37" numFmtId="0" xfId="55" applyFont="1" applyBorder="1" applyAlignment="1">
      <alignment horizontal="left" vertical="center" wrapText="1"/>
    </xf>
    <xf fontId="55" fillId="0" borderId="38" numFmtId="3" xfId="55" applyNumberFormat="1" applyFont="1" applyBorder="1" applyAlignment="1">
      <alignment vertical="center"/>
    </xf>
    <xf fontId="59" fillId="0" borderId="0" numFmtId="164" xfId="55" applyNumberFormat="1" applyFont="1" applyAlignment="1">
      <alignment horizontal="center" vertical="center"/>
    </xf>
    <xf fontId="60" fillId="0" borderId="39" numFmtId="3" xfId="55" applyNumberFormat="1" applyFont="1" applyBorder="1" applyAlignment="1">
      <alignment vertical="center"/>
    </xf>
    <xf fontId="60" fillId="0" borderId="0" numFmtId="3" xfId="55" applyNumberFormat="1" applyFont="1" applyAlignment="1">
      <alignment vertical="center"/>
    </xf>
    <xf fontId="56" fillId="0" borderId="10" numFmtId="165" xfId="55" applyNumberFormat="1" applyFont="1" applyBorder="1" applyAlignment="1">
      <alignment horizontal="center" vertical="center"/>
    </xf>
    <xf fontId="55" fillId="0" borderId="10" numFmtId="166" xfId="55" applyNumberFormat="1" applyFont="1" applyBorder="1" applyAlignment="1">
      <alignment vertical="center"/>
    </xf>
    <xf fontId="55" fillId="0" borderId="10" numFmtId="167" xfId="55" applyNumberFormat="1" applyFont="1" applyBorder="1" applyAlignment="1">
      <alignment vertical="center"/>
    </xf>
    <xf fontId="55" fillId="0" borderId="37" numFmtId="0" xfId="55" applyFont="1" applyBorder="1" applyAlignment="1">
      <alignment vertical="center" wrapText="1"/>
    </xf>
    <xf fontId="55" fillId="0" borderId="38" numFmtId="167" xfId="55" applyNumberFormat="1" applyFont="1" applyBorder="1" applyAlignment="1">
      <alignment vertical="center"/>
    </xf>
    <xf fontId="31" fillId="0" borderId="0" numFmtId="1" xfId="55" applyNumberFormat="1" applyFont="1" applyAlignment="1">
      <alignment vertical="center"/>
    </xf>
    <xf fontId="61" fillId="0" borderId="0" numFmtId="0" xfId="53" applyFont="1" applyAlignment="1">
      <alignment wrapText="1"/>
    </xf>
    <xf fontId="61" fillId="0" borderId="0" numFmtId="0" xfId="53" applyFont="1"/>
    <xf fontId="61" fillId="0" borderId="0" numFmtId="49" xfId="53" applyNumberFormat="1" applyFont="1" applyAlignment="1">
      <alignment vertical="center"/>
    </xf>
    <xf fontId="61" fillId="0" borderId="0" numFmtId="0" xfId="55" applyFont="1" applyAlignment="1">
      <alignment horizontal="left" vertical="center" wrapText="1"/>
    </xf>
    <xf fontId="31" fillId="0" borderId="0" numFmtId="168" xfId="55" applyNumberFormat="1" applyFont="1" applyAlignment="1">
      <alignment vertical="center"/>
    </xf>
    <xf fontId="62" fillId="0" borderId="40" numFmtId="0" xfId="39" applyFont="1" applyBorder="1"/>
    <xf fontId="48" fillId="0" borderId="40" numFmtId="0" xfId="55" applyFont="1" applyBorder="1" applyAlignment="1">
      <alignment vertical="center" wrapText="1"/>
    </xf>
    <xf fontId="63" fillId="0" borderId="41" numFmtId="3" xfId="55" applyNumberFormat="1" applyFont="1" applyBorder="1" applyAlignment="1">
      <alignment vertical="center"/>
    </xf>
    <xf fontId="64" fillId="0" borderId="41" numFmtId="3" xfId="55" applyNumberFormat="1" applyFont="1" applyBorder="1" applyAlignment="1">
      <alignment vertical="center"/>
    </xf>
    <xf fontId="63" fillId="0" borderId="42" numFmtId="3" xfId="55" applyNumberFormat="1" applyFont="1" applyBorder="1" applyAlignment="1">
      <alignment vertical="center"/>
    </xf>
    <xf fontId="43" fillId="0" borderId="40" numFmtId="0" xfId="39" applyFont="1" applyBorder="1"/>
    <xf fontId="62" fillId="0" borderId="0" numFmtId="0" xfId="39" applyFont="1"/>
    <xf fontId="45" fillId="0" borderId="0" numFmtId="3" xfId="55" applyNumberFormat="1" applyFont="1" applyAlignment="1">
      <alignment horizontal="center" vertical="center" wrapText="1"/>
    </xf>
    <xf fontId="48" fillId="0" borderId="0" numFmtId="0" xfId="55" applyFont="1" applyAlignment="1">
      <alignment vertical="center"/>
    </xf>
    <xf fontId="48" fillId="0" borderId="0" numFmtId="0" xfId="55" applyFont="1" applyAlignment="1">
      <alignment vertical="center" wrapText="1"/>
    </xf>
    <xf fontId="63" fillId="0" borderId="10" numFmtId="169" xfId="55" applyNumberFormat="1" applyFont="1" applyBorder="1" applyAlignment="1">
      <alignment vertical="center"/>
    </xf>
    <xf fontId="54" fillId="0" borderId="0" numFmtId="0" xfId="55" applyFont="1" applyAlignment="1">
      <alignment vertical="center" wrapText="1"/>
    </xf>
    <xf fontId="65" fillId="24" borderId="10" numFmtId="0" xfId="39" applyFont="1" applyFill="1" applyBorder="1" applyAlignment="1">
      <alignment horizontal="center" vertical="center" wrapText="1"/>
    </xf>
    <xf fontId="15" fillId="0" borderId="0" numFmtId="0" xfId="39" applyFont="1"/>
    <xf fontId="42" fillId="24" borderId="10" numFmtId="169" xfId="39" applyNumberFormat="1" applyFont="1" applyFill="1" applyBorder="1" applyAlignment="1">
      <alignment horizontal="center" vertical="center" wrapText="1"/>
    </xf>
    <xf fontId="42" fillId="24" borderId="10" numFmtId="9" xfId="39" applyNumberFormat="1" applyFont="1" applyFill="1" applyBorder="1" applyAlignment="1">
      <alignment horizontal="center" vertical="center" wrapText="1"/>
    </xf>
    <xf fontId="42" fillId="24" borderId="10" numFmtId="4" xfId="39" applyNumberFormat="1" applyFont="1" applyFill="1" applyBorder="1" applyAlignment="1">
      <alignment horizontal="center" vertical="center" wrapText="1"/>
    </xf>
    <xf fontId="15" fillId="0" borderId="0" numFmtId="0" xfId="39" applyFont="1" applyAlignment="1">
      <alignment wrapText="1"/>
    </xf>
    <xf fontId="15" fillId="0" borderId="10" numFmtId="0" xfId="39" applyFont="1" applyBorder="1" applyAlignment="1">
      <alignment horizontal="center" vertical="center" wrapText="1"/>
    </xf>
    <xf fontId="15" fillId="8" borderId="10" numFmtId="0" xfId="39" applyFont="1" applyFill="1" applyBorder="1" applyAlignment="1">
      <alignment horizontal="center" vertical="center"/>
    </xf>
    <xf fontId="15" fillId="0" borderId="10" numFmtId="0" xfId="39" applyFont="1" applyBorder="1" applyAlignment="1">
      <alignment horizontal="center" vertical="center"/>
    </xf>
    <xf fontId="15" fillId="0" borderId="10" numFmtId="0" xfId="39" applyFont="1" applyBorder="1" applyAlignment="1">
      <alignment horizontal="left" vertical="center" wrapText="1"/>
    </xf>
    <xf fontId="15" fillId="0" borderId="10" numFmtId="4" xfId="39" applyNumberFormat="1" applyFont="1" applyBorder="1" applyAlignment="1">
      <alignment horizontal="center" vertical="center"/>
    </xf>
    <xf fontId="15" fillId="8" borderId="10" numFmtId="0" xfId="39" applyFont="1" applyFill="1" applyBorder="1" applyAlignment="1">
      <alignment horizontal="center" vertical="center" wrapText="1"/>
    </xf>
    <xf fontId="15" fillId="25" borderId="10" numFmtId="0" xfId="39" applyFont="1" applyFill="1" applyBorder="1" applyAlignment="1">
      <alignment horizontal="left" vertical="center" wrapText="1"/>
    </xf>
    <xf fontId="15" fillId="25" borderId="10" numFmtId="0" xfId="39" applyFont="1" applyFill="1" applyBorder="1" applyAlignment="1">
      <alignment horizontal="center" wrapText="1"/>
    </xf>
    <xf fontId="0" fillId="0" borderId="10" numFmtId="9" xfId="63" applyNumberFormat="1" applyBorder="1" applyAlignment="1">
      <alignment horizontal="left" vertical="center" wrapText="1"/>
    </xf>
    <xf fontId="0" fillId="0" borderId="10" numFmtId="9" xfId="63" applyNumberFormat="1" applyBorder="1" applyAlignment="1">
      <alignment horizontal="center" vertical="center"/>
    </xf>
    <xf fontId="15" fillId="8" borderId="10" numFmtId="9" xfId="63" applyNumberFormat="1" applyFont="1" applyFill="1" applyBorder="1" applyAlignment="1">
      <alignment horizontal="center" vertical="center"/>
    </xf>
    <xf fontId="15" fillId="0" borderId="11" numFmtId="0" xfId="39" applyFont="1" applyBorder="1" applyAlignment="1">
      <alignment horizontal="center" vertical="center" wrapText="1"/>
    </xf>
    <xf fontId="15" fillId="0" borderId="13" numFmtId="0" xfId="39" applyFont="1" applyBorder="1" applyAlignment="1">
      <alignment horizontal="center" vertical="center" wrapText="1"/>
    </xf>
    <xf fontId="15" fillId="26" borderId="10" numFmtId="0" xfId="39" applyFont="1" applyFill="1" applyBorder="1" applyAlignment="1">
      <alignment horizontal="center" vertical="center" wrapText="1"/>
    </xf>
    <xf fontId="15" fillId="0" borderId="10" numFmtId="0" xfId="39" applyFont="1" applyBorder="1" applyAlignment="1">
      <alignment wrapText="1"/>
    </xf>
    <xf fontId="15" fillId="0" borderId="10" numFmtId="0" xfId="39" applyFont="1" applyBorder="1"/>
    <xf fontId="15" fillId="0" borderId="10" numFmtId="0" xfId="39" applyFont="1" applyBorder="1" applyAlignment="1">
      <alignment horizontal="left" wrapText="1"/>
    </xf>
    <xf fontId="42" fillId="0" borderId="0" numFmtId="0" xfId="39" applyFont="1" applyAlignment="1">
      <alignment wrapText="1"/>
    </xf>
    <xf fontId="42" fillId="0" borderId="10" numFmtId="0" xfId="39" applyFont="1" applyBorder="1" applyAlignment="1">
      <alignment wrapText="1"/>
    </xf>
    <xf fontId="42" fillId="26" borderId="10" numFmtId="4" xfId="39" applyNumberFormat="1" applyFont="1" applyFill="1" applyBorder="1" applyAlignment="1">
      <alignment horizontal="center"/>
    </xf>
    <xf fontId="31" fillId="27" borderId="0" numFmtId="0" xfId="39" applyFont="1" applyFill="1" applyAlignment="1">
      <alignment horizontal="center" vertical="center" wrapText="1"/>
    </xf>
    <xf fontId="52" fillId="27" borderId="0" numFmtId="0" xfId="55" applyFont="1" applyFill="1" applyAlignment="1">
      <alignment vertical="center"/>
    </xf>
    <xf fontId="31" fillId="27" borderId="0" numFmtId="0" xfId="55" applyFont="1" applyFill="1" applyAlignment="1">
      <alignment vertical="center"/>
    </xf>
    <xf fontId="52" fillId="27" borderId="0" numFmtId="0" xfId="0" applyFont="1" applyFill="1" applyAlignment="1">
      <alignment horizontal="center" vertical="center" wrapText="1"/>
    </xf>
    <xf fontId="42" fillId="26" borderId="10" numFmtId="3" xfId="39" applyNumberFormat="1" applyFont="1" applyFill="1" applyBorder="1" applyAlignment="1">
      <alignment horizontal="center"/>
    </xf>
    <xf fontId="42" fillId="0" borderId="0" numFmtId="0" xfId="39" applyFont="1" applyAlignment="1">
      <alignment horizontal="center"/>
    </xf>
    <xf fontId="42" fillId="0" borderId="12" numFmtId="0" xfId="39" applyFont="1" applyBorder="1" applyAlignment="1">
      <alignment wrapText="1"/>
    </xf>
    <xf fontId="42" fillId="0" borderId="12" numFmtId="3" xfId="39" applyNumberFormat="1" applyFont="1" applyBorder="1"/>
    <xf fontId="42" fillId="0" borderId="10" numFmtId="4" xfId="39" applyNumberFormat="1" applyFont="1" applyBorder="1" applyAlignment="1">
      <alignment horizontal="center"/>
    </xf>
    <xf fontId="42" fillId="8" borderId="10" numFmtId="4" xfId="39" applyNumberFormat="1" applyFont="1" applyFill="1" applyBorder="1" applyAlignment="1">
      <alignment horizontal="center"/>
    </xf>
    <xf fontId="42" fillId="0" borderId="0" numFmtId="4" xfId="39" applyNumberFormat="1" applyFont="1" applyAlignment="1">
      <alignment horizontal="center"/>
    </xf>
    <xf fontId="42" fillId="8" borderId="10" numFmtId="10" xfId="39" applyNumberFormat="1" applyFont="1" applyFill="1" applyBorder="1" applyAlignment="1">
      <alignment horizontal="center"/>
    </xf>
    <xf fontId="31" fillId="0" borderId="12" numFmtId="0" xfId="55" applyFont="1" applyBorder="1" applyAlignment="1">
      <alignment vertical="center" wrapText="1"/>
    </xf>
    <xf fontId="41" fillId="0" borderId="12" numFmtId="3" xfId="55" applyNumberFormat="1" applyFont="1" applyBorder="1" applyAlignment="1">
      <alignment horizontal="center" vertical="center"/>
    </xf>
    <xf fontId="56" fillId="0" borderId="12" numFmtId="3" xfId="55" applyNumberFormat="1" applyFont="1" applyBorder="1" applyAlignment="1">
      <alignment horizontal="center" vertical="center"/>
    </xf>
    <xf fontId="56" fillId="0" borderId="10" numFmtId="0" xfId="55" applyFont="1" applyBorder="1" applyAlignment="1">
      <alignment horizontal="center" vertical="center"/>
    </xf>
    <xf fontId="66" fillId="0" borderId="10" numFmtId="0" xfId="39" applyFont="1" applyBorder="1" applyAlignment="1">
      <alignment horizontal="center"/>
    </xf>
    <xf fontId="42" fillId="0" borderId="10" numFmtId="0" xfId="39" applyFont="1" applyBorder="1"/>
    <xf fontId="15" fillId="25" borderId="10" numFmtId="10" xfId="39" applyNumberFormat="1" applyFont="1" applyFill="1" applyBorder="1"/>
    <xf fontId="41" fillId="28" borderId="10" numFmtId="10" xfId="55" applyNumberFormat="1" applyFont="1" applyFill="1" applyBorder="1" applyAlignment="1">
      <alignment vertical="center"/>
    </xf>
    <xf fontId="42" fillId="0" borderId="12" numFmtId="0" xfId="39" applyFont="1" applyBorder="1"/>
    <xf fontId="42" fillId="0" borderId="12" numFmtId="10" xfId="39" applyNumberFormat="1" applyFont="1" applyBorder="1"/>
    <xf fontId="42" fillId="28" borderId="10" numFmtId="0" xfId="39" applyFont="1" applyFill="1" applyBorder="1"/>
    <xf fontId="31" fillId="28" borderId="10" numFmtId="3" xfId="55" applyNumberFormat="1" applyFont="1" applyFill="1" applyBorder="1" applyAlignment="1">
      <alignment horizontal="right" vertical="center"/>
    </xf>
    <xf fontId="41" fillId="28" borderId="10" numFmtId="164" xfId="55" applyNumberFormat="1" applyFont="1" applyFill="1" applyBorder="1" applyAlignment="1">
      <alignment horizontal="right" vertical="center"/>
    </xf>
    <xf fontId="14" fillId="0" borderId="0" numFmtId="0" xfId="41" applyFont="1"/>
    <xf fontId="27" fillId="0" borderId="0" numFmtId="0" xfId="41" applyFont="1" applyAlignment="1">
      <alignment horizontal="center" vertical="top" wrapText="1"/>
    </xf>
    <xf fontId="14" fillId="0" borderId="0" numFmtId="0" xfId="41" applyFont="1" applyAlignment="1">
      <alignment horizontal="right"/>
    </xf>
    <xf fontId="14" fillId="0" borderId="0" numFmtId="0" xfId="41" applyFont="1" applyAlignment="1">
      <alignment horizontal="left" wrapText="1"/>
    </xf>
    <xf fontId="27" fillId="0" borderId="10" numFmtId="0" xfId="41" applyFont="1" applyBorder="1" applyAlignment="1">
      <alignment horizontal="center" vertical="center" wrapText="1"/>
    </xf>
    <xf fontId="27" fillId="0" borderId="10" numFmtId="0" xfId="41" applyFont="1" applyBorder="1" applyAlignment="1">
      <alignment horizontal="center" vertical="center"/>
    </xf>
    <xf fontId="27" fillId="0" borderId="15" numFmtId="0" xfId="41" applyFont="1" applyBorder="1" applyAlignment="1">
      <alignment horizontal="center" vertical="center" wrapText="1"/>
    </xf>
    <xf fontId="27" fillId="0" borderId="10" numFmtId="0" xfId="0" applyFont="1" applyBorder="1" applyAlignment="1">
      <alignment horizontal="center" vertical="center" wrapText="1"/>
    </xf>
    <xf fontId="27" fillId="0" borderId="11" numFmtId="0" xfId="41" applyFont="1" applyBorder="1" applyAlignment="1">
      <alignment horizontal="center" vertical="center" wrapText="1"/>
    </xf>
    <xf fontId="27" fillId="0" borderId="13" numFmtId="0" xfId="41" applyFont="1" applyBorder="1" applyAlignment="1">
      <alignment horizontal="center" vertical="center" wrapText="1"/>
    </xf>
    <xf fontId="27" fillId="0" borderId="19" numFmtId="0" xfId="41" applyFont="1" applyBorder="1" applyAlignment="1">
      <alignment horizontal="center" vertical="center" wrapText="1"/>
    </xf>
    <xf fontId="27" fillId="0" borderId="10" numFmtId="0" xfId="41" applyFont="1" applyBorder="1" applyAlignment="1">
      <alignment horizontal="center" vertical="top" wrapText="1"/>
    </xf>
    <xf fontId="27" fillId="0" borderId="16" numFmtId="0" xfId="41" applyFont="1" applyBorder="1" applyAlignment="1">
      <alignment horizontal="center" vertical="center" wrapText="1"/>
    </xf>
    <xf fontId="27" fillId="0" borderId="10" numFmtId="0" xfId="41" applyFont="1" applyBorder="1" applyAlignment="1">
      <alignment vertical="top" wrapText="1"/>
    </xf>
    <xf fontId="14" fillId="0" borderId="10" numFmtId="0" xfId="41" applyFont="1" applyBorder="1" applyAlignment="1">
      <alignment horizontal="center" vertical="top" wrapText="1"/>
    </xf>
    <xf fontId="14" fillId="0" borderId="10" numFmtId="0" xfId="41" applyFont="1" applyBorder="1"/>
    <xf fontId="14" fillId="0" borderId="10" numFmtId="0" xfId="41" applyFont="1" applyBorder="1" applyAlignment="1">
      <alignment vertical="top" wrapText="1"/>
    </xf>
    <xf fontId="14" fillId="29" borderId="10" numFmtId="0" xfId="41" applyFont="1" applyFill="1" applyBorder="1" applyAlignment="1">
      <alignment horizontal="center" vertical="center" wrapText="1"/>
    </xf>
    <xf fontId="14" fillId="0" borderId="10" numFmtId="0" xfId="41" applyFont="1" applyBorder="1" applyAlignment="1">
      <alignment horizontal="justify" vertical="top" wrapText="1"/>
    </xf>
    <xf fontId="14" fillId="0" borderId="10" numFmtId="0" xfId="41" applyFont="1" applyBorder="1" applyAlignment="1">
      <alignment horizontal="left" vertical="top" wrapText="1"/>
    </xf>
    <xf fontId="27" fillId="0" borderId="10" numFmtId="170" xfId="41" applyNumberFormat="1" applyFont="1" applyBorder="1" applyAlignment="1">
      <alignment horizontal="right" vertical="top" wrapText="1"/>
    </xf>
    <xf fontId="14" fillId="29" borderId="10" numFmtId="14" xfId="41" applyNumberFormat="1" applyFont="1" applyFill="1" applyBorder="1" applyAlignment="1">
      <alignment horizontal="center" vertical="center" wrapText="1"/>
    </xf>
    <xf fontId="14" fillId="29" borderId="10" numFmtId="9" xfId="41" applyNumberFormat="1" applyFont="1" applyFill="1" applyBorder="1" applyAlignment="1">
      <alignment horizontal="center" vertical="center" wrapText="1"/>
    </xf>
    <xf fontId="14" fillId="0" borderId="10" numFmtId="9" xfId="41" applyNumberFormat="1" applyFont="1" applyBorder="1" applyAlignment="1">
      <alignment horizontal="center" vertical="center"/>
    </xf>
    <xf fontId="14" fillId="0" borderId="0" numFmtId="0" xfId="41" applyFont="1" applyAlignment="1">
      <alignment vertical="top" wrapText="1"/>
    </xf>
    <xf fontId="14" fillId="0" borderId="10" numFmtId="9" xfId="41" applyNumberFormat="1" applyFont="1" applyBorder="1"/>
    <xf fontId="32" fillId="0" borderId="0" numFmtId="0" xfId="41" applyFont="1" applyAlignment="1">
      <alignment vertical="center"/>
    </xf>
    <xf fontId="25" fillId="0" borderId="0" numFmtId="0" xfId="41" applyFont="1"/>
    <xf fontId="14" fillId="0" borderId="0" numFmtId="0" xfId="41" applyFont="1" applyAlignment="1">
      <alignment horizontal="center"/>
    </xf>
    <xf fontId="27" fillId="0" borderId="0" numFmtId="0" xfId="41" applyFont="1" applyAlignment="1">
      <alignment horizontal="center"/>
    </xf>
    <xf fontId="35" fillId="0" borderId="15" numFmtId="0" xfId="41" applyFont="1" applyBorder="1" applyAlignment="1">
      <alignment horizontal="center" vertical="center" wrapText="1"/>
    </xf>
    <xf fontId="27" fillId="0" borderId="11" numFmtId="0" xfId="56" applyFont="1" applyBorder="1" applyAlignment="1">
      <alignment horizontal="center" vertical="center"/>
    </xf>
    <xf fontId="27" fillId="0" borderId="12" numFmtId="0" xfId="56" applyFont="1" applyBorder="1" applyAlignment="1">
      <alignment horizontal="center" vertical="center"/>
    </xf>
    <xf fontId="27" fillId="0" borderId="10" numFmtId="0" xfId="56" applyFont="1" applyBorder="1" applyAlignment="1">
      <alignment horizontal="center" vertical="center" wrapText="1"/>
    </xf>
    <xf fontId="27" fillId="0" borderId="0" numFmtId="0" xfId="56" applyFont="1"/>
    <xf fontId="35" fillId="0" borderId="19" numFmtId="0" xfId="41" applyFont="1" applyBorder="1" applyAlignment="1">
      <alignment horizontal="center" vertical="center" wrapText="1"/>
    </xf>
    <xf fontId="14" fillId="0" borderId="15" numFmtId="0" xfId="41" applyFont="1" applyBorder="1" applyAlignment="1">
      <alignment horizontal="center" vertical="center" wrapText="1"/>
    </xf>
    <xf fontId="35" fillId="0" borderId="16" numFmtId="0" xfId="41" applyFont="1" applyBorder="1" applyAlignment="1">
      <alignment horizontal="center" vertical="center" wrapText="1"/>
    </xf>
    <xf fontId="27" fillId="0" borderId="10" numFmtId="0" xfId="41" applyFont="1" applyBorder="1" applyAlignment="1">
      <alignment horizontal="center" textRotation="90" vertical="center" wrapText="1"/>
    </xf>
    <xf fontId="27" fillId="0" borderId="10" numFmtId="49" xfId="41" applyNumberFormat="1" applyFont="1" applyBorder="1" applyAlignment="1">
      <alignment horizontal="center" vertical="center" wrapText="1"/>
    </xf>
    <xf fontId="27" fillId="0" borderId="10" numFmtId="0" xfId="41" applyFont="1" applyBorder="1" applyAlignment="1">
      <alignment horizontal="left" vertical="center" wrapText="1"/>
    </xf>
    <xf fontId="27" fillId="0" borderId="10" numFmtId="171" xfId="41" applyNumberFormat="1" applyFont="1" applyBorder="1" applyAlignment="1">
      <alignment horizontal="center" vertical="center" wrapText="1"/>
    </xf>
    <xf fontId="35" fillId="0" borderId="10" numFmtId="171" xfId="41" applyNumberFormat="1" applyFont="1" applyBorder="1" applyAlignment="1">
      <alignment horizontal="center" vertical="center" wrapText="1"/>
    </xf>
    <xf fontId="14" fillId="0" borderId="10" numFmtId="49" xfId="41" applyNumberFormat="1" applyFont="1" applyBorder="1" applyAlignment="1">
      <alignment horizontal="center" vertical="center" wrapText="1"/>
    </xf>
    <xf fontId="14" fillId="0" borderId="10" numFmtId="0" xfId="41" applyFont="1" applyBorder="1" applyAlignment="1">
      <alignment horizontal="left" vertical="center" wrapText="1"/>
    </xf>
    <xf fontId="27" fillId="0" borderId="10" numFmtId="171" xfId="41" applyNumberFormat="1" applyFont="1" applyBorder="1" applyAlignment="1">
      <alignment horizontal="center" vertical="center"/>
    </xf>
    <xf fontId="14" fillId="0" borderId="10" numFmtId="171" xfId="41" applyNumberFormat="1" applyFont="1" applyBorder="1" applyAlignment="1">
      <alignment horizontal="center" vertical="center" wrapText="1"/>
    </xf>
    <xf fontId="14" fillId="0" borderId="10" numFmtId="171" xfId="0" applyNumberFormat="1" applyFont="1" applyBorder="1" applyAlignment="1">
      <alignment horizontal="center" vertical="center"/>
    </xf>
    <xf fontId="14" fillId="0" borderId="19" numFmtId="0" xfId="41" applyFont="1" applyBorder="1" applyAlignment="1">
      <alignment horizontal="left" vertical="center" wrapText="1"/>
    </xf>
    <xf fontId="27" fillId="0" borderId="10" numFmtId="171" xfId="0" applyNumberFormat="1" applyFont="1" applyBorder="1" applyAlignment="1">
      <alignment horizontal="center" vertical="center"/>
    </xf>
    <xf fontId="14" fillId="0" borderId="10" numFmtId="0" xfId="47" applyFont="1" applyBorder="1" applyAlignment="1">
      <alignment horizontal="left" vertical="center" wrapText="1"/>
    </xf>
    <xf fontId="27" fillId="0" borderId="10" numFmtId="0" xfId="47" applyFont="1" applyBorder="1" applyAlignment="1">
      <alignment horizontal="left" vertical="center" wrapText="1"/>
    </xf>
    <xf fontId="14" fillId="0" borderId="16" numFmtId="0" xfId="47" applyFont="1" applyBorder="1" applyAlignment="1">
      <alignment horizontal="left" vertical="center" wrapText="1"/>
    </xf>
    <xf fontId="14" fillId="0" borderId="0" numFmtId="0" xfId="41" applyFont="1" applyAlignment="1">
      <alignment horizontal="center" vertical="center" wrapText="1"/>
    </xf>
    <xf fontId="14" fillId="0" borderId="0" numFmtId="0" xfId="41" applyFont="1" applyAlignment="1">
      <alignment horizontal="left" vertical="center" wrapText="1"/>
    </xf>
    <xf fontId="14" fillId="0" borderId="0" numFmtId="0" xfId="41" applyFont="1" applyAlignment="1">
      <alignment wrapText="1"/>
    </xf>
    <xf fontId="14" fillId="0" borderId="0" numFmtId="0" xfId="41" applyFont="1" applyAlignment="1">
      <alignment horizontal="left"/>
    </xf>
    <xf fontId="36" fillId="0" borderId="14" numFmtId="0" xfId="51" applyFont="1" applyBorder="1" applyAlignment="1">
      <alignment horizontal="center"/>
    </xf>
    <xf fontId="35" fillId="0" borderId="15" numFmtId="0" xfId="51" applyFont="1" applyBorder="1" applyAlignment="1">
      <alignment horizontal="center" vertical="center" wrapText="1"/>
    </xf>
    <xf fontId="35" fillId="0" borderId="17" numFmtId="0" xfId="51" applyFont="1" applyBorder="1" applyAlignment="1">
      <alignment horizontal="center" vertical="center" wrapText="1"/>
    </xf>
    <xf fontId="35" fillId="0" borderId="11" numFmtId="0" xfId="51" applyFont="1" applyBorder="1" applyAlignment="1">
      <alignment horizontal="center" vertical="center" wrapText="1"/>
    </xf>
    <xf fontId="35" fillId="0" borderId="12" numFmtId="0" xfId="51" applyFont="1" applyBorder="1" applyAlignment="1">
      <alignment horizontal="center" vertical="center" wrapText="1"/>
    </xf>
    <xf fontId="35" fillId="0" borderId="13" numFmtId="0" xfId="51" applyFont="1" applyBorder="1" applyAlignment="1">
      <alignment horizontal="center" vertical="center" wrapText="1"/>
    </xf>
    <xf fontId="35" fillId="0" borderId="10" numFmtId="0" xfId="51" applyFont="1" applyBorder="1" applyAlignment="1">
      <alignment horizontal="center" vertical="center" wrapText="1"/>
    </xf>
    <xf fontId="35" fillId="0" borderId="10" numFmtId="0" xfId="51" applyFont="1" applyBorder="1" applyAlignment="1">
      <alignment horizontal="center" textRotation="90" vertical="center" wrapText="1"/>
    </xf>
    <xf fontId="27" fillId="0" borderId="10" numFmtId="0" xfId="51" applyFont="1" applyBorder="1" applyAlignment="1" applyProtection="1">
      <alignment horizontal="center" textRotation="90" vertical="center" wrapText="1"/>
    </xf>
    <xf fontId="67" fillId="0" borderId="10" numFmtId="0" xfId="51" applyFont="1" applyBorder="1" applyAlignment="1">
      <alignment horizontal="center" vertical="center" wrapText="1"/>
    </xf>
    <xf fontId="35" fillId="0" borderId="19" numFmtId="0" xfId="51" applyFont="1" applyBorder="1" applyAlignment="1">
      <alignment horizontal="center" vertical="center" wrapText="1"/>
    </xf>
    <xf fontId="35" fillId="0" borderId="39" numFmtId="0" xfId="51" applyFont="1" applyBorder="1" applyAlignment="1">
      <alignment horizontal="center" vertical="center" wrapText="1"/>
    </xf>
    <xf fontId="35" fillId="0" borderId="15" numFmtId="0" xfId="51" applyFont="1" applyBorder="1" applyAlignment="1">
      <alignment horizontal="center" textRotation="90" vertical="center" wrapText="1"/>
    </xf>
    <xf fontId="27" fillId="0" borderId="15" numFmtId="0" xfId="47" applyFont="1" applyBorder="1" applyAlignment="1">
      <alignment horizontal="center" textRotation="90" vertical="center" wrapText="1"/>
    </xf>
    <xf fontId="27" fillId="0" borderId="15" numFmtId="0" xfId="41" applyFont="1" applyBorder="1" applyAlignment="1">
      <alignment horizontal="center" textRotation="90" vertical="center" wrapText="1"/>
    </xf>
    <xf fontId="35" fillId="0" borderId="15" numFmtId="0" xfId="51" applyFont="1" applyBorder="1" applyAlignment="1">
      <alignment horizontal="center" vertical="center"/>
    </xf>
    <xf fontId="27" fillId="0" borderId="15" numFmtId="0" xfId="51" applyFont="1" applyBorder="1" applyAlignment="1" applyProtection="1">
      <alignment horizontal="center" vertical="center" wrapText="1"/>
    </xf>
    <xf fontId="36" fillId="0" borderId="10" numFmtId="0" xfId="51" applyFont="1" applyBorder="1" applyAlignment="1">
      <alignment horizontal="center" vertical="center" wrapText="1"/>
    </xf>
    <xf fontId="35" fillId="0" borderId="16" numFmtId="0" xfId="51" applyFont="1" applyBorder="1" applyAlignment="1">
      <alignment horizontal="center" vertical="center" wrapText="1"/>
    </xf>
    <xf fontId="35" fillId="0" borderId="20" numFmtId="0" xfId="51" applyFont="1" applyBorder="1" applyAlignment="1">
      <alignment horizontal="center" vertical="center" wrapText="1"/>
    </xf>
    <xf fontId="35" fillId="0" borderId="16" numFmtId="0" xfId="51" applyFont="1" applyBorder="1" applyAlignment="1">
      <alignment horizontal="center" textRotation="90" vertical="center" wrapText="1"/>
    </xf>
    <xf fontId="27" fillId="0" borderId="16" numFmtId="0" xfId="47" applyFont="1" applyBorder="1" applyAlignment="1">
      <alignment horizontal="center" textRotation="90" vertical="center" wrapText="1"/>
    </xf>
    <xf fontId="27" fillId="0" borderId="16" numFmtId="0" xfId="41" applyFont="1" applyBorder="1" applyAlignment="1">
      <alignment horizontal="center" textRotation="90" vertical="center" wrapText="1"/>
    </xf>
    <xf fontId="35" fillId="0" borderId="16" numFmtId="0" xfId="51" applyFont="1" applyBorder="1" applyAlignment="1">
      <alignment horizontal="center" vertical="center"/>
    </xf>
    <xf fontId="35" fillId="0" borderId="10" numFmtId="0" xfId="51" applyFont="1" applyBorder="1" applyAlignment="1">
      <alignment horizontal="center" vertical="center"/>
    </xf>
    <xf fontId="27" fillId="0" borderId="16" numFmtId="0" xfId="51" applyFont="1" applyBorder="1" applyAlignment="1" applyProtection="1">
      <alignment horizontal="center" vertical="center" wrapText="1"/>
    </xf>
    <xf fontId="68" fillId="0" borderId="0" numFmtId="0" xfId="51" applyFont="1"/>
    <xf fontId="68" fillId="0" borderId="10" numFmtId="0" xfId="51" applyFont="1" applyBorder="1" applyAlignment="1">
      <alignment horizontal="center" vertical="center"/>
    </xf>
    <xf fontId="52" fillId="0" borderId="10" numFmtId="1" xfId="51" applyNumberFormat="1" applyFont="1" applyBorder="1" applyAlignment="1">
      <alignment horizontal="center" vertical="center"/>
    </xf>
    <xf fontId="52" fillId="0" borderId="10" numFmtId="49" xfId="51" applyNumberFormat="1" applyFont="1" applyBorder="1" applyAlignment="1">
      <alignment horizontal="center" vertical="center"/>
    </xf>
    <xf fontId="68" fillId="0" borderId="10" numFmtId="49" xfId="51" applyNumberFormat="1" applyFont="1" applyBorder="1" applyAlignment="1">
      <alignment horizontal="center" vertical="center"/>
    </xf>
    <xf fontId="68" fillId="0" borderId="10" numFmtId="172" xfId="51" applyNumberFormat="1" applyFont="1" applyBorder="1" applyAlignment="1">
      <alignment horizontal="center" vertical="center"/>
    </xf>
    <xf fontId="68" fillId="0" borderId="10" numFmtId="1" xfId="51" applyNumberFormat="1" applyFont="1" applyBorder="1" applyAlignment="1">
      <alignment horizontal="center" vertical="center"/>
    </xf>
    <xf fontId="68" fillId="0" borderId="10" numFmtId="49" xfId="51" applyNumberFormat="1" applyFont="1" applyBorder="1" applyAlignment="1">
      <alignment horizontal="center" vertical="center" wrapText="1"/>
    </xf>
    <xf fontId="52" fillId="0" borderId="10" numFmtId="49" xfId="51" applyNumberFormat="1" applyFont="1" applyBorder="1" applyAlignment="1">
      <alignment horizontal="center" vertical="center" wrapText="1"/>
    </xf>
    <xf fontId="68" fillId="0" borderId="10" numFmtId="164" xfId="51" applyNumberFormat="1" applyFont="1" applyBorder="1" applyAlignment="1">
      <alignment horizontal="center" vertical="center"/>
    </xf>
    <xf fontId="68" fillId="0" borderId="10" numFmtId="1" xfId="51" applyNumberFormat="1" applyFont="1" applyBorder="1" applyAlignment="1">
      <alignment horizontal="center" vertical="center" wrapText="1"/>
    </xf>
    <xf fontId="68" fillId="0" borderId="10" numFmtId="14" xfId="51" applyNumberFormat="1" applyFont="1" applyBorder="1" applyAlignment="1">
      <alignment horizontal="center" vertical="center"/>
    </xf>
    <xf fontId="68" fillId="0" borderId="10" numFmtId="14" xfId="51" applyNumberFormat="1" applyFont="1" applyBorder="1" applyAlignment="1">
      <alignment horizontal="center" vertical="center" wrapText="1"/>
    </xf>
    <xf fontId="68" fillId="0" borderId="10" numFmtId="164" xfId="51" applyNumberFormat="1" applyFont="1" applyBorder="1" applyAlignment="1">
      <alignment horizontal="center" vertical="center" wrapText="1"/>
    </xf>
    <xf fontId="69" fillId="0" borderId="10" numFmtId="49" xfId="51" applyNumberFormat="1" applyFont="1" applyBorder="1" applyAlignment="1">
      <alignment horizontal="center" vertical="center" wrapText="1"/>
    </xf>
    <xf fontId="41" fillId="0" borderId="0" numFmtId="164" xfId="51" applyNumberFormat="1" applyFont="1"/>
    <xf fontId="56" fillId="0" borderId="0" numFmtId="0" xfId="41" applyFont="1"/>
    <xf fontId="70" fillId="0" borderId="0" numFmtId="0" xfId="41" applyFont="1" applyAlignment="1">
      <alignment horizontal="center"/>
    </xf>
    <xf fontId="70" fillId="0" borderId="0" numFmtId="0" xfId="41" applyFont="1"/>
    <xf fontId="71" fillId="0" borderId="0" numFmtId="2" xfId="41" applyNumberFormat="1" applyFont="1" applyAlignment="1">
      <alignment horizontal="right" vertical="top" wrapText="1"/>
    </xf>
    <xf fontId="55" fillId="0" borderId="0" numFmtId="0" xfId="41" applyFont="1" applyAlignment="1">
      <alignment horizontal="center" wrapText="1"/>
    </xf>
    <xf fontId="55" fillId="0" borderId="0" numFmtId="0" xfId="41" applyFont="1" applyAlignment="1">
      <alignment horizontal="center"/>
    </xf>
    <xf fontId="56" fillId="0" borderId="0" numFmtId="0" xfId="41" applyFont="1" applyAlignment="1">
      <alignment horizontal="right"/>
    </xf>
    <xf fontId="55" fillId="0" borderId="43" numFmtId="0" xfId="41" applyFont="1" applyBorder="1" applyAlignment="1">
      <alignment horizontal="justify"/>
    </xf>
    <xf fontId="31" fillId="0" borderId="43" numFmtId="0" xfId="52" applyFont="1" applyBorder="1" applyAlignment="1">
      <alignment vertical="center" wrapText="1"/>
    </xf>
    <xf fontId="56" fillId="0" borderId="43" numFmtId="0" xfId="41" applyFont="1" applyBorder="1" applyAlignment="1">
      <alignment horizontal="justify"/>
    </xf>
    <xf fontId="56" fillId="0" borderId="44" numFmtId="0" xfId="41" applyFont="1" applyBorder="1" applyAlignment="1">
      <alignment horizontal="justify"/>
    </xf>
    <xf fontId="55" fillId="0" borderId="43" numFmtId="0" xfId="41" applyFont="1" applyBorder="1" applyAlignment="1">
      <alignment vertical="top" wrapText="1"/>
    </xf>
    <xf fontId="55" fillId="0" borderId="45" numFmtId="0" xfId="41" applyFont="1" applyBorder="1" applyAlignment="1">
      <alignment vertical="top" wrapText="1"/>
    </xf>
    <xf fontId="56" fillId="0" borderId="46" numFmtId="0" xfId="41" applyFont="1" applyBorder="1" applyAlignment="1">
      <alignment horizontal="justify" vertical="top" wrapText="1"/>
    </xf>
    <xf fontId="55" fillId="0" borderId="45" numFmtId="0" xfId="41" applyFont="1" applyBorder="1" applyAlignment="1">
      <alignment horizontal="justify" vertical="top" wrapText="1"/>
    </xf>
    <xf fontId="56" fillId="0" borderId="43" numFmtId="2" xfId="41" applyNumberFormat="1" applyFont="1" applyBorder="1" applyAlignment="1">
      <alignment horizontal="justify" vertical="top" wrapText="1"/>
    </xf>
    <xf fontId="56" fillId="0" borderId="43" numFmtId="0" xfId="41" applyFont="1" applyBorder="1" applyAlignment="1">
      <alignment horizontal="justify" vertical="top" wrapText="1"/>
    </xf>
    <xf fontId="55" fillId="0" borderId="43" numFmtId="0" xfId="41" applyFont="1" applyBorder="1" applyAlignment="1">
      <alignment horizontal="justify" vertical="top" wrapText="1"/>
    </xf>
    <xf fontId="56" fillId="0" borderId="43" numFmtId="10" xfId="60" applyNumberFormat="1" applyFont="1" applyBorder="1" applyAlignment="1">
      <alignment horizontal="justify" vertical="top" wrapText="1"/>
    </xf>
    <xf fontId="0" fillId="0" borderId="0" numFmtId="0" xfId="0"/>
    <xf fontId="56" fillId="30" borderId="43" numFmtId="0" xfId="41" applyFont="1" applyFill="1" applyBorder="1" applyAlignment="1">
      <alignment horizontal="justify" vertical="top" wrapText="1"/>
    </xf>
    <xf fontId="56" fillId="30" borderId="43" numFmtId="2" xfId="41" applyNumberFormat="1" applyFont="1" applyFill="1" applyBorder="1" applyAlignment="1">
      <alignment horizontal="justify" vertical="top" wrapText="1"/>
    </xf>
    <xf fontId="55" fillId="0" borderId="44" numFmtId="0" xfId="41" applyFont="1" applyBorder="1" applyAlignment="1">
      <alignment vertical="top" wrapText="1"/>
    </xf>
    <xf fontId="56" fillId="0" borderId="44" numFmtId="0" xfId="41" applyFont="1" applyBorder="1" applyAlignment="1">
      <alignment vertical="top" wrapText="1"/>
    </xf>
    <xf fontId="55" fillId="0" borderId="43" numFmtId="10" xfId="60" applyNumberFormat="1" applyFont="1" applyBorder="1" applyAlignment="1">
      <alignment horizontal="justify" vertical="top" wrapText="1"/>
    </xf>
    <xf fontId="55" fillId="0" borderId="43" numFmtId="2" xfId="41" applyNumberFormat="1" applyFont="1" applyBorder="1" applyAlignment="1">
      <alignment horizontal="justify" vertical="top" wrapText="1"/>
    </xf>
    <xf fontId="14" fillId="0" borderId="0" numFmtId="2" xfId="41" applyNumberFormat="1" applyFont="1"/>
    <xf fontId="55" fillId="0" borderId="46" numFmtId="2" xfId="41" applyNumberFormat="1" applyFont="1" applyBorder="1" applyAlignment="1">
      <alignment horizontal="justify" vertical="top" wrapText="1"/>
    </xf>
    <xf fontId="56" fillId="0" borderId="47" numFmtId="0" xfId="41" applyFont="1" applyBorder="1" applyAlignment="1">
      <alignment vertical="top" wrapText="1"/>
    </xf>
    <xf fontId="56" fillId="0" borderId="45" numFmtId="0" xfId="41" applyFont="1" applyBorder="1" applyAlignment="1">
      <alignment vertical="top" wrapText="1"/>
    </xf>
    <xf fontId="56" fillId="0" borderId="43" numFmtId="0" xfId="41" applyFont="1" applyBorder="1" applyAlignment="1">
      <alignment vertical="top" wrapText="1"/>
    </xf>
    <xf fontId="56" fillId="0" borderId="48" numFmtId="0" xfId="41" applyFont="1" applyBorder="1" applyAlignment="1">
      <alignment vertical="top" wrapText="1"/>
    </xf>
    <xf fontId="55" fillId="0" borderId="44" numFmtId="0" xfId="41" applyFont="1" applyBorder="1" applyAlignment="1">
      <alignment horizontal="left" vertical="center" wrapText="1"/>
    </xf>
    <xf fontId="56" fillId="0" borderId="44" numFmtId="2" xfId="41" applyNumberFormat="1" applyFont="1" applyBorder="1" applyAlignment="1">
      <alignment horizontal="left" vertical="top" wrapText="1"/>
    </xf>
    <xf fontId="56" fillId="0" borderId="49" numFmtId="0" xfId="41" applyFont="1" applyBorder="1" applyAlignment="1">
      <alignment horizontal="justify" vertical="top" wrapText="1"/>
    </xf>
    <xf fontId="56" fillId="0" borderId="48" numFmtId="14" xfId="41" applyNumberFormat="1" applyFont="1" applyBorder="1" applyAlignment="1">
      <alignment horizontal="justify" vertical="top" wrapText="1"/>
    </xf>
    <xf fontId="56" fillId="0" borderId="48" numFmtId="0" xfId="41" applyFont="1" applyBorder="1" applyAlignment="1">
      <alignment horizontal="justify" vertical="top" wrapText="1"/>
    </xf>
    <xf fontId="55" fillId="0" borderId="44" numFmtId="0" xfId="41" applyFont="1" applyBorder="1" applyAlignment="1">
      <alignment horizontal="center" vertical="center" wrapText="1"/>
    </xf>
    <xf fontId="56" fillId="0" borderId="44" numFmtId="0" xfId="41" applyFont="1" applyBorder="1" applyAlignment="1">
      <alignment horizontal="left" vertical="top" wrapText="1"/>
    </xf>
    <xf fontId="56" fillId="0" borderId="47" numFmtId="0" xfId="41" applyFont="1" applyBorder="1" applyAlignment="1">
      <alignment horizontal="left" vertical="top" wrapText="1"/>
    </xf>
    <xf fontId="56" fillId="0" borderId="45" numFmtId="0" xfId="41" applyFont="1" applyBorder="1"/>
    <xf fontId="56" fillId="0" borderId="45" numFmtId="0" xfId="41" applyFont="1" applyBorder="1" applyAlignment="1">
      <alignment horizontal="left" vertical="top" wrapText="1"/>
    </xf>
    <xf fontId="55" fillId="0" borderId="0" numFmtId="1" xfId="41" applyNumberFormat="1" applyFont="1" applyAlignment="1">
      <alignment horizontal="left" vertical="top"/>
    </xf>
    <xf fontId="56" fillId="0" borderId="0" numFmtId="49" xfId="41" applyNumberFormat="1" applyFont="1" applyAlignment="1">
      <alignment horizontal="left" vertical="top" wrapText="1"/>
    </xf>
    <xf fontId="56" fillId="0" borderId="0" numFmtId="49" xfId="41" applyNumberFormat="1" applyFont="1" applyAlignment="1">
      <alignment horizontal="left" vertical="top"/>
    </xf>
    <xf fontId="56" fillId="0" borderId="0" numFmtId="0" xfId="41" applyFont="1" applyAlignment="1">
      <alignment horizontal="center" vertic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3"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 от 12.03"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Relationships xmlns="http://schemas.openxmlformats.org/package/2006/relationships"></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ru-RU"/>
  <c:roundedCorners val="0"/>
  <mc:AlternateContent>
    <mc:Choice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endParaRPr/>
          </a:p>
        </c:rich>
      </c:tx>
      <c:layout>
        <c:manualLayout>
          <c:xMode val="edge"/>
          <c:yMode val="edge"/>
          <c:x val="0.256324"/>
          <c:y val="0.018909"/>
        </c:manualLayout>
      </c:layout>
      <c:overlay val="0"/>
      <c:spPr bwMode="auto">
        <a:prstGeom prst="rect">
          <a:avLst/>
        </a:prstGeom>
        <a:noFill/>
        <a:ln w="25400">
          <a:noFill/>
        </a:ln>
      </c:spPr>
    </c:title>
    <c:autoTitleDeleted val="0"/>
    <c:plotArea>
      <c:layout>
        <c:manualLayout>
          <c:layoutTarget val="inner"/>
          <c:xMode val="edge"/>
          <c:yMode val="edge"/>
          <c:x val="0.074119"/>
          <c:y val="0.102881"/>
          <c:w val="0.924666"/>
          <c:h val="0.831279"/>
        </c:manualLayout>
      </c:layout>
      <c:lineChart>
        <c:grouping val="standard"/>
        <c:varyColors val="0"/>
        <c:ser>
          <c:idx val="0"/>
          <c:order val="0"/>
          <c:tx>
            <c:strRef>
              <c:f xml:space="preserve">'5. анализ эконом эфф'!$A$86</c:f>
              <c:strCache>
                <c:ptCount val="1"/>
                <c:pt idx="0">
                  <c:v xml:space="preserve">Дисконтированный денежный поток нарастающим итогом (PV)</c:v>
                </c:pt>
              </c:strCache>
            </c:strRef>
          </c:tx>
          <c:marker>
            <c:symbol val="none"/>
          </c:marker>
          <c:val>
            <c:numRef>
              <c:f xml:space="preserve">'5. анализ эконом эфф'!$B$86:$M$86</c:f>
              <c:numCache>
                <c:formatCode>#,##0</c:formatCode>
                <c:ptCount val="12"/>
                <c:pt idx="0">
                  <c:v>-2499155.8414873458</c:v>
                </c:pt>
                <c:pt idx="1">
                  <c:v>0</c:v>
                </c:pt>
                <c:pt idx="2">
                  <c:v>-1368378.3698622575</c:v>
                </c:pt>
                <c:pt idx="3">
                  <c:v>0</c:v>
                </c:pt>
                <c:pt idx="4">
                  <c:v>0</c:v>
                </c:pt>
                <c:pt idx="5">
                  <c:v>0</c:v>
                </c:pt>
                <c:pt idx="6">
                  <c:v>0</c:v>
                </c:pt>
                <c:pt idx="7">
                  <c:v>0</c:v>
                </c:pt>
                <c:pt idx="8">
                  <c:v>0</c:v>
                </c:pt>
                <c:pt idx="9">
                  <c:v>0</c:v>
                </c:pt>
                <c:pt idx="10">
                  <c:v>0</c:v>
                </c:pt>
                <c:pt idx="11">
                  <c:v>0</c:v>
                </c:pt>
              </c:numCache>
            </c:numRef>
          </c:val>
          <c:smooth val="0"/>
        </c:ser>
        <c:ser>
          <c:idx val="1"/>
          <c:order val="1"/>
          <c:tx>
            <c:strRef>
              <c:f xml:space="preserve">'5. анализ эконом эфф'!$A$87</c:f>
              <c:strCache>
                <c:ptCount val="1"/>
                <c:pt idx="0">
                  <c:v xml:space="preserve">Чистая приведённая стоимость без учета продажи (NPV) </c:v>
                </c:pt>
              </c:strCache>
            </c:strRef>
          </c:tx>
          <c:marker>
            <c:symbol val="none"/>
          </c:marker>
          <c:val>
            <c:numRef>
              <c:f xml:space="preserve">'5. анализ эконом эфф'!$B$87:$M$87</c:f>
              <c:numCache>
                <c:formatCode>#,##0</c:formatCode>
                <c:ptCount val="12"/>
                <c:pt idx="0">
                  <c:v>-2499155.8414873458</c:v>
                </c:pt>
                <c:pt idx="1">
                  <c:v>-2499155.8414873458</c:v>
                </c:pt>
                <c:pt idx="2">
                  <c:v>-3867534.2113496033</c:v>
                </c:pt>
                <c:pt idx="3">
                  <c:v>-3867534.2113496033</c:v>
                </c:pt>
                <c:pt idx="4">
                  <c:v>-3867534.2113496033</c:v>
                </c:pt>
                <c:pt idx="5">
                  <c:v>-3867534.2113496033</c:v>
                </c:pt>
                <c:pt idx="6">
                  <c:v>-3867534.2113496033</c:v>
                </c:pt>
                <c:pt idx="7">
                  <c:v>-3867534.2113496033</c:v>
                </c:pt>
                <c:pt idx="8">
                  <c:v>-3867534.2113496033</c:v>
                </c:pt>
                <c:pt idx="9">
                  <c:v>-3867534.2113496033</c:v>
                </c:pt>
                <c:pt idx="10">
                  <c:v>-3867534.2113496033</c:v>
                </c:pt>
                <c:pt idx="11">
                  <c:v>-3867534.2113496033</c:v>
                </c:pt>
              </c:numCache>
            </c:numRef>
          </c:val>
          <c:smooth val="0"/>
        </c:ser>
        <c:dLbls>
          <c:showBubbleSize val="0"/>
          <c:showCatName val="0"/>
          <c:showLeaderLines val="0"/>
          <c:showLegendKey val="0"/>
          <c:showPercent val="0"/>
          <c:showSerName val="0"/>
          <c:showVal val="0"/>
        </c:dLbls>
        <c:smooth val="0"/>
        <c:axId val="1767985984"/>
        <c:axId val="1767986528"/>
      </c:lineChart>
      <c:catAx>
        <c:axId val="176798598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767986528"/>
        <c:crosses val="autoZero"/>
        <c:auto val="1"/>
        <c:lblAlgn val="ctr"/>
        <c:lblOffset val="100"/>
        <c:noMultiLvlLbl val="0"/>
      </c:catAx>
      <c:valAx>
        <c:axId val="1767986528"/>
        <c:scaling>
          <c:orientation val="minMax"/>
        </c:scaling>
        <c:delete val="0"/>
        <c:axPos val="l"/>
        <c:majorGridlines>
          <c:spPr bwMode="auto"/>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767985984"/>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0.060643"/>
          <c:y val="0.929913"/>
          <c:w val="0.932601"/>
          <c:h val="0.066949"/>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bwMode="auto">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l="0.70000000000000062" r="0.70000000000000062" t="0.75000000000000455" b="0.75000000000000455" header="0.30000000000000032" footer="0.30000000000000032"/>
    <c:pageSetup orientation="portrait"/>
  </c:printSettings>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xdr:col>
      <xdr:colOff>1</xdr:colOff>
      <xdr:row>32</xdr:row>
      <xdr:rowOff>12700</xdr:rowOff>
    </xdr:from>
    <xdr:to>
      <xdr:col>7</xdr:col>
      <xdr:colOff>488156</xdr:colOff>
      <xdr:row>45</xdr:row>
      <xdr:rowOff>1905</xdr:rowOff>
    </xdr:to>
    <xdr:graphicFrame>
      <xdr:nvGraphicFramePr>
        <xdr:cNvPr id="4" name="Диаграмма 3"/>
        <xdr:cNvGraphicFramePr>
          <a:graphicFrameLocks xmlns:a="http://schemas.openxmlformats.org/drawingml/2006/mai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0" zoomScale="80" workbookViewId="0">
      <selection activeCell="C23" activeCellId="0" sqref="C23"/>
    </sheetView>
  </sheetViews>
  <sheetFormatPr defaultColWidth="9.140625" defaultRowHeight="14.25"/>
  <cols>
    <col customWidth="1" min="1" max="1" style="1" width="6.140625"/>
    <col customWidth="1" min="2" max="2" style="1" width="53.5703125"/>
    <col customWidth="1" min="3" max="3" style="1" width="91.42578125"/>
    <col customWidth="1" min="4" max="4" style="1" width="12"/>
    <col customWidth="1" min="5" max="5" style="1" width="14.42578125"/>
    <col customWidth="1" min="6" max="6" style="1" width="36.5703125"/>
    <col customWidth="1" min="7" max="7" style="1" width="20"/>
    <col customWidth="1" min="8" max="8" style="1" width="25.5703125"/>
    <col customWidth="1" min="9" max="9" style="1" width="16.42578125"/>
    <col min="10" max="16384" style="1" width="9.140625"/>
  </cols>
  <sheetData>
    <row r="1" s="2" customFormat="1" ht="18.75" customHeight="1">
      <c r="A1" s="3"/>
      <c r="C1" s="4" t="s">
        <v>0</v>
      </c>
    </row>
    <row r="2" s="2" customFormat="1" ht="18.75" customHeight="1">
      <c r="A2" s="3"/>
      <c r="C2" s="5" t="s">
        <v>1</v>
      </c>
    </row>
    <row r="3" s="2" customFormat="1" ht="17.25">
      <c r="A3" s="6"/>
      <c r="C3" s="5" t="s">
        <v>2</v>
      </c>
    </row>
    <row r="4" s="2" customFormat="1" ht="17.25">
      <c r="A4" s="6"/>
      <c r="H4" s="5"/>
    </row>
    <row r="5" s="2" customFormat="1" ht="15">
      <c r="A5" s="7" t="s">
        <v>3</v>
      </c>
      <c r="B5" s="7"/>
      <c r="C5" s="7"/>
      <c r="D5" s="8"/>
      <c r="E5" s="8"/>
      <c r="F5" s="8"/>
      <c r="G5" s="8"/>
      <c r="H5" s="8"/>
      <c r="I5" s="8"/>
      <c r="J5" s="8"/>
    </row>
    <row r="6" s="2" customFormat="1" ht="17.25">
      <c r="A6" s="6"/>
      <c r="H6" s="5"/>
    </row>
    <row r="7" s="2" customFormat="1" ht="17.25">
      <c r="A7" s="9" t="s">
        <v>4</v>
      </c>
      <c r="B7" s="9"/>
      <c r="C7" s="9"/>
      <c r="D7" s="10"/>
      <c r="E7" s="10"/>
      <c r="F7" s="10"/>
      <c r="G7" s="10"/>
      <c r="H7" s="10"/>
      <c r="I7" s="10"/>
      <c r="J7" s="10"/>
      <c r="K7" s="10"/>
      <c r="L7" s="10"/>
      <c r="M7" s="10"/>
      <c r="N7" s="10"/>
      <c r="O7" s="10"/>
      <c r="P7" s="10"/>
      <c r="Q7" s="10"/>
      <c r="R7" s="10"/>
      <c r="S7" s="10"/>
      <c r="T7" s="10"/>
      <c r="U7" s="10"/>
      <c r="V7" s="10"/>
    </row>
    <row r="8" s="2" customFormat="1" ht="17.25">
      <c r="A8" s="9"/>
      <c r="B8" s="9"/>
      <c r="C8" s="9"/>
      <c r="D8" s="9"/>
      <c r="E8" s="9"/>
      <c r="F8" s="9"/>
      <c r="G8" s="9"/>
      <c r="H8" s="9"/>
      <c r="I8" s="10"/>
      <c r="J8" s="10"/>
      <c r="K8" s="10"/>
      <c r="L8" s="10"/>
      <c r="M8" s="10"/>
      <c r="N8" s="10"/>
      <c r="O8" s="10"/>
      <c r="P8" s="10"/>
      <c r="Q8" s="10"/>
      <c r="R8" s="10"/>
      <c r="S8" s="10"/>
      <c r="T8" s="10"/>
      <c r="U8" s="10"/>
      <c r="V8" s="10"/>
    </row>
    <row r="9" s="2" customFormat="1" ht="17.25">
      <c r="A9" s="11" t="s">
        <v>5</v>
      </c>
      <c r="B9" s="11"/>
      <c r="C9" s="11"/>
      <c r="D9" s="12"/>
      <c r="E9" s="12"/>
      <c r="F9" s="12"/>
      <c r="G9" s="12"/>
      <c r="H9" s="12"/>
      <c r="I9" s="10"/>
      <c r="J9" s="10"/>
      <c r="K9" s="10"/>
      <c r="L9" s="10"/>
      <c r="M9" s="10"/>
      <c r="N9" s="10"/>
      <c r="O9" s="10"/>
      <c r="P9" s="10"/>
      <c r="Q9" s="10"/>
      <c r="R9" s="10"/>
      <c r="S9" s="10"/>
      <c r="T9" s="10"/>
      <c r="U9" s="10"/>
      <c r="V9" s="10"/>
    </row>
    <row r="10" s="2" customFormat="1" ht="17.25">
      <c r="A10" s="13" t="s">
        <v>6</v>
      </c>
      <c r="B10" s="13"/>
      <c r="C10" s="13"/>
      <c r="D10" s="14"/>
      <c r="E10" s="14"/>
      <c r="F10" s="14"/>
      <c r="G10" s="14"/>
      <c r="H10" s="14"/>
      <c r="I10" s="10"/>
      <c r="J10" s="10"/>
      <c r="K10" s="10"/>
      <c r="L10" s="10"/>
      <c r="M10" s="10"/>
      <c r="N10" s="10"/>
      <c r="O10" s="10"/>
      <c r="P10" s="10"/>
      <c r="Q10" s="10"/>
      <c r="R10" s="10"/>
      <c r="S10" s="10"/>
      <c r="T10" s="10"/>
      <c r="U10" s="10"/>
      <c r="V10" s="10"/>
    </row>
    <row r="11" s="2" customFormat="1" ht="17.25">
      <c r="A11" s="9"/>
      <c r="B11" s="9"/>
      <c r="C11" s="9"/>
      <c r="D11" s="9"/>
      <c r="E11" s="9"/>
      <c r="F11" s="9"/>
      <c r="G11" s="9"/>
      <c r="H11" s="9"/>
      <c r="I11" s="10"/>
      <c r="J11" s="10"/>
      <c r="K11" s="10"/>
      <c r="L11" s="10"/>
      <c r="M11" s="10"/>
      <c r="N11" s="10"/>
      <c r="O11" s="10"/>
      <c r="P11" s="10"/>
      <c r="Q11" s="10"/>
      <c r="R11" s="10"/>
      <c r="S11" s="10"/>
      <c r="T11" s="10"/>
      <c r="U11" s="10"/>
      <c r="V11" s="10"/>
    </row>
    <row r="12" s="2" customFormat="1" ht="17.25">
      <c r="A12" s="15" t="s">
        <v>7</v>
      </c>
      <c r="B12" s="15"/>
      <c r="C12" s="15"/>
      <c r="D12" s="12"/>
      <c r="E12" s="12"/>
      <c r="F12" s="12"/>
      <c r="G12" s="12"/>
      <c r="H12" s="12"/>
      <c r="I12" s="10"/>
      <c r="J12" s="10"/>
      <c r="K12" s="10"/>
      <c r="L12" s="10"/>
      <c r="M12" s="10"/>
      <c r="N12" s="10"/>
      <c r="O12" s="10"/>
      <c r="P12" s="10"/>
      <c r="Q12" s="10"/>
      <c r="R12" s="10"/>
      <c r="S12" s="10"/>
      <c r="T12" s="10"/>
      <c r="U12" s="10"/>
      <c r="V12" s="10"/>
    </row>
    <row r="13" s="2" customFormat="1" ht="17.25">
      <c r="A13" s="13" t="s">
        <v>8</v>
      </c>
      <c r="B13" s="13"/>
      <c r="C13" s="13"/>
      <c r="D13" s="14"/>
      <c r="E13" s="14"/>
      <c r="F13" s="14"/>
      <c r="G13" s="14"/>
      <c r="H13" s="14"/>
      <c r="I13" s="10"/>
      <c r="J13" s="10"/>
      <c r="K13" s="10"/>
      <c r="L13" s="10"/>
      <c r="M13" s="10"/>
      <c r="N13" s="10"/>
      <c r="O13" s="10"/>
      <c r="P13" s="10"/>
      <c r="Q13" s="10"/>
      <c r="R13" s="10"/>
      <c r="S13" s="10"/>
      <c r="T13" s="10"/>
      <c r="U13" s="10"/>
      <c r="V13" s="10"/>
    </row>
    <row r="14" s="2" customFormat="1" ht="15.75" customHeight="1">
      <c r="A14" s="16"/>
      <c r="B14" s="16"/>
      <c r="C14" s="16"/>
      <c r="D14" s="16"/>
      <c r="E14" s="16"/>
      <c r="F14" s="16"/>
      <c r="G14" s="16"/>
      <c r="H14" s="16"/>
      <c r="I14" s="16"/>
      <c r="J14" s="16"/>
      <c r="K14" s="16"/>
      <c r="L14" s="16"/>
      <c r="M14" s="16"/>
      <c r="N14" s="16"/>
      <c r="O14" s="16"/>
      <c r="P14" s="16"/>
      <c r="Q14" s="16"/>
      <c r="R14" s="16"/>
      <c r="S14" s="16"/>
      <c r="T14" s="16"/>
      <c r="U14" s="16"/>
      <c r="V14" s="16"/>
    </row>
    <row r="15" s="17" customFormat="1" ht="54" customHeight="1">
      <c r="A15" s="18" t="s">
        <v>9</v>
      </c>
      <c r="B15" s="18"/>
      <c r="C15" s="18"/>
      <c r="D15" s="12"/>
      <c r="E15" s="12"/>
      <c r="F15" s="12"/>
      <c r="G15" s="12"/>
      <c r="H15" s="12"/>
      <c r="I15" s="12"/>
      <c r="J15" s="12"/>
      <c r="K15" s="12"/>
      <c r="L15" s="12"/>
      <c r="M15" s="12"/>
      <c r="N15" s="12"/>
      <c r="O15" s="12"/>
      <c r="P15" s="12"/>
      <c r="Q15" s="12"/>
      <c r="R15" s="12"/>
      <c r="S15" s="12"/>
      <c r="T15" s="12"/>
      <c r="U15" s="12"/>
      <c r="V15" s="12"/>
    </row>
    <row r="16" s="17" customFormat="1" ht="15" customHeight="1">
      <c r="A16" s="13" t="s">
        <v>10</v>
      </c>
      <c r="B16" s="13"/>
      <c r="C16" s="13"/>
      <c r="D16" s="14"/>
      <c r="E16" s="14"/>
      <c r="F16" s="14"/>
      <c r="G16" s="14"/>
      <c r="H16" s="14"/>
      <c r="I16" s="14"/>
      <c r="J16" s="14"/>
      <c r="K16" s="14"/>
      <c r="L16" s="14"/>
      <c r="M16" s="14"/>
      <c r="N16" s="14"/>
      <c r="O16" s="14"/>
      <c r="P16" s="14"/>
      <c r="Q16" s="14"/>
      <c r="R16" s="14"/>
      <c r="S16" s="14"/>
      <c r="T16" s="14"/>
      <c r="U16" s="14"/>
      <c r="V16" s="14"/>
    </row>
    <row r="17" s="17" customFormat="1" ht="15" customHeight="1">
      <c r="A17" s="16"/>
      <c r="B17" s="16"/>
      <c r="C17" s="16"/>
      <c r="D17" s="16"/>
      <c r="E17" s="16"/>
      <c r="F17" s="16"/>
      <c r="G17" s="16"/>
      <c r="H17" s="16"/>
      <c r="I17" s="16"/>
      <c r="J17" s="16"/>
      <c r="K17" s="16"/>
      <c r="L17" s="16"/>
      <c r="M17" s="16"/>
      <c r="N17" s="16"/>
      <c r="O17" s="16"/>
      <c r="P17" s="16"/>
      <c r="Q17" s="16"/>
      <c r="R17" s="16"/>
      <c r="S17" s="16"/>
    </row>
    <row r="18" s="17" customFormat="1" ht="15" customHeight="1">
      <c r="A18" s="19" t="s">
        <v>11</v>
      </c>
      <c r="B18" s="15"/>
      <c r="C18" s="15"/>
      <c r="D18" s="20"/>
      <c r="E18" s="20"/>
      <c r="F18" s="20"/>
      <c r="G18" s="20"/>
      <c r="H18" s="20"/>
      <c r="I18" s="20"/>
      <c r="J18" s="20"/>
      <c r="K18" s="20"/>
      <c r="L18" s="20"/>
      <c r="M18" s="20"/>
      <c r="N18" s="20"/>
      <c r="O18" s="20"/>
      <c r="P18" s="20"/>
      <c r="Q18" s="20"/>
      <c r="R18" s="20"/>
      <c r="S18" s="20"/>
      <c r="T18" s="20"/>
      <c r="U18" s="20"/>
      <c r="V18" s="20"/>
    </row>
    <row r="19" s="17" customFormat="1" ht="15" customHeight="1">
      <c r="A19" s="14"/>
      <c r="B19" s="14"/>
      <c r="C19" s="14"/>
      <c r="D19" s="14"/>
      <c r="E19" s="14"/>
      <c r="F19" s="14"/>
      <c r="G19" s="14"/>
      <c r="H19" s="14"/>
      <c r="I19" s="16"/>
      <c r="J19" s="16"/>
      <c r="K19" s="16"/>
      <c r="L19" s="16"/>
      <c r="M19" s="16"/>
      <c r="N19" s="16"/>
      <c r="O19" s="16"/>
      <c r="P19" s="16"/>
      <c r="Q19" s="16"/>
      <c r="R19" s="16"/>
      <c r="S19" s="16"/>
    </row>
    <row r="20" s="17" customFormat="1" ht="39.75" customHeight="1">
      <c r="A20" s="21" t="s">
        <v>12</v>
      </c>
      <c r="B20" s="22" t="s">
        <v>13</v>
      </c>
      <c r="C20" s="23" t="s">
        <v>14</v>
      </c>
      <c r="D20" s="14"/>
      <c r="E20" s="14"/>
      <c r="F20" s="14"/>
      <c r="G20" s="14"/>
      <c r="H20" s="14"/>
      <c r="I20" s="16"/>
      <c r="J20" s="16"/>
      <c r="K20" s="16"/>
      <c r="L20" s="16"/>
      <c r="M20" s="16"/>
      <c r="N20" s="16"/>
      <c r="O20" s="16"/>
      <c r="P20" s="16"/>
      <c r="Q20" s="16"/>
      <c r="R20" s="16"/>
      <c r="S20" s="16"/>
    </row>
    <row r="21" s="17" customFormat="1" ht="16.5" customHeight="1">
      <c r="A21" s="23">
        <v>1</v>
      </c>
      <c r="B21" s="22">
        <v>2</v>
      </c>
      <c r="C21" s="23">
        <v>3</v>
      </c>
      <c r="D21" s="14"/>
      <c r="E21" s="14"/>
      <c r="F21" s="14"/>
      <c r="G21" s="14"/>
      <c r="H21" s="14"/>
      <c r="I21" s="16"/>
      <c r="J21" s="16"/>
      <c r="K21" s="16"/>
      <c r="L21" s="16"/>
      <c r="M21" s="16"/>
      <c r="N21" s="16"/>
      <c r="O21" s="16"/>
      <c r="P21" s="16"/>
      <c r="Q21" s="16"/>
      <c r="R21" s="16"/>
      <c r="S21" s="16"/>
    </row>
    <row r="22" s="17" customFormat="1" ht="39" customHeight="1">
      <c r="A22" s="24" t="s">
        <v>15</v>
      </c>
      <c r="B22" s="25" t="s">
        <v>16</v>
      </c>
      <c r="C22" s="26" t="s">
        <v>17</v>
      </c>
      <c r="D22" s="14"/>
      <c r="E22" s="14"/>
      <c r="F22" s="14"/>
      <c r="G22" s="14"/>
      <c r="H22" s="14"/>
      <c r="I22" s="16"/>
      <c r="J22" s="16"/>
      <c r="K22" s="16"/>
      <c r="L22" s="16"/>
      <c r="M22" s="16"/>
      <c r="N22" s="16"/>
      <c r="O22" s="16"/>
      <c r="P22" s="16"/>
      <c r="Q22" s="16"/>
      <c r="R22" s="16"/>
      <c r="S22" s="16"/>
    </row>
    <row r="23" s="17" customFormat="1" ht="78.75" customHeight="1">
      <c r="A23" s="24" t="s">
        <v>18</v>
      </c>
      <c r="B23" s="27" t="s">
        <v>19</v>
      </c>
      <c r="C23" s="26" t="s">
        <v>20</v>
      </c>
      <c r="D23" s="14"/>
      <c r="E23" s="14"/>
      <c r="F23" s="14"/>
      <c r="G23" s="14"/>
      <c r="H23" s="14"/>
      <c r="I23" s="16"/>
      <c r="J23" s="16"/>
      <c r="K23" s="16"/>
      <c r="L23" s="16"/>
      <c r="M23" s="16"/>
      <c r="N23" s="16"/>
      <c r="O23" s="16"/>
      <c r="P23" s="16"/>
      <c r="Q23" s="16"/>
      <c r="R23" s="16"/>
      <c r="S23" s="16"/>
    </row>
    <row r="24" s="17" customFormat="1" ht="22.5" customHeight="1">
      <c r="A24" s="28"/>
      <c r="B24" s="29"/>
      <c r="C24" s="30"/>
      <c r="D24" s="14"/>
      <c r="E24" s="14"/>
      <c r="F24" s="14"/>
      <c r="G24" s="14"/>
      <c r="H24" s="14"/>
      <c r="I24" s="16"/>
      <c r="J24" s="16"/>
      <c r="K24" s="16"/>
      <c r="L24" s="16"/>
      <c r="M24" s="16"/>
      <c r="N24" s="16"/>
      <c r="O24" s="16"/>
      <c r="P24" s="16"/>
      <c r="Q24" s="16"/>
      <c r="R24" s="16"/>
      <c r="S24" s="16"/>
    </row>
    <row r="25" s="17" customFormat="1" ht="58.5" customHeight="1">
      <c r="A25" s="24" t="s">
        <v>21</v>
      </c>
      <c r="B25" s="26" t="s">
        <v>22</v>
      </c>
      <c r="C25" s="21" t="s">
        <v>23</v>
      </c>
      <c r="D25" s="14"/>
      <c r="E25" s="14"/>
      <c r="F25" s="14"/>
      <c r="G25" s="14"/>
      <c r="H25" s="16"/>
      <c r="I25" s="16"/>
      <c r="J25" s="16"/>
      <c r="K25" s="16"/>
      <c r="L25" s="16"/>
      <c r="M25" s="16"/>
      <c r="N25" s="16"/>
      <c r="O25" s="16"/>
      <c r="P25" s="16"/>
      <c r="Q25" s="16"/>
      <c r="R25" s="16"/>
    </row>
    <row r="26" s="17" customFormat="1" ht="42.75" customHeight="1">
      <c r="A26" s="24" t="s">
        <v>24</v>
      </c>
      <c r="B26" s="26" t="s">
        <v>25</v>
      </c>
      <c r="C26" s="21" t="s">
        <v>26</v>
      </c>
      <c r="D26" s="14"/>
      <c r="E26" s="14"/>
      <c r="F26" s="14"/>
      <c r="G26" s="14"/>
      <c r="H26" s="16"/>
      <c r="I26" s="16"/>
      <c r="J26" s="16"/>
      <c r="K26" s="16"/>
      <c r="L26" s="16"/>
      <c r="M26" s="16"/>
      <c r="N26" s="16"/>
      <c r="O26" s="16"/>
      <c r="P26" s="16"/>
      <c r="Q26" s="16"/>
      <c r="R26" s="16"/>
    </row>
    <row r="27" s="17" customFormat="1" ht="51.75" customHeight="1">
      <c r="A27" s="24" t="s">
        <v>27</v>
      </c>
      <c r="B27" s="26" t="s">
        <v>28</v>
      </c>
      <c r="C27" s="21" t="s">
        <v>29</v>
      </c>
      <c r="D27" s="14"/>
      <c r="E27" s="14"/>
      <c r="F27" s="14"/>
      <c r="G27" s="14"/>
      <c r="H27" s="16"/>
      <c r="I27" s="16"/>
      <c r="J27" s="16"/>
      <c r="K27" s="16"/>
      <c r="L27" s="16"/>
      <c r="M27" s="16"/>
      <c r="N27" s="16"/>
      <c r="O27" s="16"/>
      <c r="P27" s="16"/>
      <c r="Q27" s="16"/>
      <c r="R27" s="16"/>
    </row>
    <row r="28" s="17" customFormat="1" ht="42.75" customHeight="1">
      <c r="A28" s="24" t="s">
        <v>30</v>
      </c>
      <c r="B28" s="26" t="s">
        <v>31</v>
      </c>
      <c r="C28" s="21" t="s">
        <v>32</v>
      </c>
      <c r="D28" s="14"/>
      <c r="E28" s="14"/>
      <c r="F28" s="14"/>
      <c r="G28" s="14"/>
      <c r="H28" s="16"/>
      <c r="I28" s="16"/>
      <c r="J28" s="16"/>
      <c r="K28" s="16"/>
      <c r="L28" s="16"/>
      <c r="M28" s="16"/>
      <c r="N28" s="16"/>
      <c r="O28" s="16"/>
      <c r="P28" s="16"/>
      <c r="Q28" s="16"/>
      <c r="R28" s="16"/>
    </row>
    <row r="29" s="17" customFormat="1" ht="51.75" customHeight="1">
      <c r="A29" s="24" t="s">
        <v>33</v>
      </c>
      <c r="B29" s="26" t="s">
        <v>34</v>
      </c>
      <c r="C29" s="21" t="s">
        <v>32</v>
      </c>
      <c r="D29" s="14"/>
      <c r="E29" s="14"/>
      <c r="F29" s="14"/>
      <c r="G29" s="14"/>
      <c r="H29" s="16"/>
      <c r="I29" s="16"/>
      <c r="J29" s="16"/>
      <c r="K29" s="16"/>
      <c r="L29" s="16"/>
      <c r="M29" s="16"/>
      <c r="N29" s="16"/>
      <c r="O29" s="16"/>
      <c r="P29" s="16"/>
      <c r="Q29" s="16"/>
      <c r="R29" s="16"/>
    </row>
    <row r="30" s="17" customFormat="1" ht="51.75" customHeight="1">
      <c r="A30" s="24" t="s">
        <v>35</v>
      </c>
      <c r="B30" s="26" t="s">
        <v>36</v>
      </c>
      <c r="C30" s="21" t="s">
        <v>32</v>
      </c>
      <c r="D30" s="14"/>
      <c r="E30" s="14"/>
      <c r="F30" s="14"/>
      <c r="G30" s="14"/>
      <c r="H30" s="16"/>
      <c r="I30" s="16"/>
      <c r="J30" s="16"/>
      <c r="K30" s="16"/>
      <c r="L30" s="16"/>
      <c r="M30" s="16"/>
      <c r="N30" s="16"/>
      <c r="O30" s="16"/>
      <c r="P30" s="16"/>
      <c r="Q30" s="16"/>
      <c r="R30" s="16"/>
    </row>
    <row r="31" s="17" customFormat="1" ht="51.75" customHeight="1">
      <c r="A31" s="24" t="s">
        <v>37</v>
      </c>
      <c r="B31" s="26" t="s">
        <v>38</v>
      </c>
      <c r="C31" s="21" t="s">
        <v>32</v>
      </c>
      <c r="D31" s="14"/>
      <c r="E31" s="14"/>
      <c r="F31" s="14"/>
      <c r="G31" s="14"/>
      <c r="H31" s="16"/>
      <c r="I31" s="16"/>
      <c r="J31" s="16"/>
      <c r="K31" s="16"/>
      <c r="L31" s="16"/>
      <c r="M31" s="16"/>
      <c r="N31" s="16"/>
      <c r="O31" s="16"/>
      <c r="P31" s="16"/>
      <c r="Q31" s="16"/>
      <c r="R31" s="16"/>
    </row>
    <row r="32" s="17" customFormat="1" ht="51.75" customHeight="1">
      <c r="A32" s="24" t="s">
        <v>39</v>
      </c>
      <c r="B32" s="26" t="s">
        <v>40</v>
      </c>
      <c r="C32" s="21" t="s">
        <v>32</v>
      </c>
      <c r="D32" s="14"/>
      <c r="E32" s="14"/>
      <c r="F32" s="14"/>
      <c r="G32" s="14"/>
      <c r="H32" s="16"/>
      <c r="I32" s="16"/>
      <c r="J32" s="16"/>
      <c r="K32" s="16"/>
      <c r="L32" s="16"/>
      <c r="M32" s="16"/>
      <c r="N32" s="16"/>
      <c r="O32" s="16"/>
      <c r="P32" s="16"/>
      <c r="Q32" s="16"/>
      <c r="R32" s="16"/>
    </row>
    <row r="33" s="17" customFormat="1" ht="101.25" customHeight="1">
      <c r="A33" s="24" t="s">
        <v>41</v>
      </c>
      <c r="B33" s="26" t="s">
        <v>42</v>
      </c>
      <c r="C33" s="21" t="s">
        <v>43</v>
      </c>
      <c r="D33" s="14"/>
      <c r="E33" s="14"/>
      <c r="F33" s="14"/>
      <c r="G33" s="14"/>
      <c r="H33" s="16"/>
      <c r="I33" s="16"/>
      <c r="J33" s="16"/>
      <c r="K33" s="16"/>
      <c r="L33" s="16"/>
      <c r="M33" s="16"/>
      <c r="N33" s="16"/>
      <c r="O33" s="16"/>
      <c r="P33" s="16"/>
      <c r="Q33" s="16"/>
      <c r="R33" s="16"/>
    </row>
    <row r="34" ht="111" customHeight="1">
      <c r="A34" s="24" t="s">
        <v>44</v>
      </c>
      <c r="B34" s="26" t="s">
        <v>45</v>
      </c>
      <c r="C34" s="21" t="s">
        <v>32</v>
      </c>
    </row>
    <row r="35" ht="58.5" customHeight="1">
      <c r="A35" s="24" t="s">
        <v>46</v>
      </c>
      <c r="B35" s="26" t="s">
        <v>47</v>
      </c>
      <c r="C35" s="21" t="s">
        <v>32</v>
      </c>
    </row>
    <row r="36" ht="51.75" customHeight="1">
      <c r="A36" s="24" t="s">
        <v>48</v>
      </c>
      <c r="B36" s="26" t="s">
        <v>49</v>
      </c>
      <c r="C36" s="21" t="s">
        <v>32</v>
      </c>
    </row>
    <row r="37" ht="43.5" customHeight="1">
      <c r="A37" s="24" t="s">
        <v>50</v>
      </c>
      <c r="B37" s="26" t="s">
        <v>51</v>
      </c>
      <c r="C37" s="21" t="s">
        <v>32</v>
      </c>
    </row>
    <row r="38" ht="43.5" customHeight="1">
      <c r="A38" s="24" t="s">
        <v>52</v>
      </c>
      <c r="B38" s="26" t="s">
        <v>53</v>
      </c>
      <c r="C38" s="21" t="s">
        <v>32</v>
      </c>
    </row>
    <row r="39" ht="23.25" customHeight="1">
      <c r="A39" s="28"/>
      <c r="B39" s="29"/>
      <c r="C39" s="30"/>
    </row>
    <row r="40" ht="60">
      <c r="A40" s="24" t="s">
        <v>54</v>
      </c>
      <c r="B40" s="26" t="s">
        <v>55</v>
      </c>
      <c r="C40" s="31" t="str">
        <f>CONCATENATE("Фит=",ROUND('6.2. Паспорт фин осв ввод'!AC24,2)," млн.руб.; Фтз=",ROUND('6.2. Паспорт фин осв ввод'!AC24,2)," млн.руб.")</f>
        <v xml:space="preserve">Фит=0 млн.руб.; Фтз=0 млн.руб.</v>
      </c>
    </row>
    <row r="41" ht="105.75" customHeight="1">
      <c r="A41" s="24" t="s">
        <v>56</v>
      </c>
      <c r="B41" s="26" t="s">
        <v>57</v>
      </c>
      <c r="C41" s="21" t="s">
        <v>32</v>
      </c>
    </row>
    <row r="42" ht="83.25" customHeight="1">
      <c r="A42" s="24" t="s">
        <v>58</v>
      </c>
      <c r="B42" s="26" t="s">
        <v>59</v>
      </c>
      <c r="C42" s="21" t="s">
        <v>32</v>
      </c>
    </row>
    <row r="43" ht="186" customHeight="1">
      <c r="A43" s="24" t="s">
        <v>60</v>
      </c>
      <c r="B43" s="26" t="s">
        <v>61</v>
      </c>
      <c r="C43" s="21" t="s">
        <v>23</v>
      </c>
    </row>
    <row r="44" ht="111" customHeight="1">
      <c r="A44" s="24" t="s">
        <v>62</v>
      </c>
      <c r="B44" s="26" t="s">
        <v>63</v>
      </c>
      <c r="C44" s="21" t="s">
        <v>23</v>
      </c>
    </row>
    <row r="45" ht="120" customHeight="1">
      <c r="A45" s="24" t="s">
        <v>64</v>
      </c>
      <c r="B45" s="26" t="s">
        <v>65</v>
      </c>
      <c r="C45" s="21" t="s">
        <v>23</v>
      </c>
    </row>
    <row r="46" ht="101.25" customHeight="1">
      <c r="A46" s="24" t="s">
        <v>66</v>
      </c>
      <c r="B46" s="26" t="s">
        <v>67</v>
      </c>
      <c r="C46" s="21" t="s">
        <v>23</v>
      </c>
    </row>
    <row r="47" ht="18.75" customHeight="1">
      <c r="A47" s="28"/>
      <c r="B47" s="29"/>
      <c r="C47" s="30"/>
    </row>
    <row r="48" ht="78" customHeight="1">
      <c r="A48" s="24" t="s">
        <v>68</v>
      </c>
      <c r="B48" s="26" t="s">
        <v>69</v>
      </c>
      <c r="C48" s="21" t="str">
        <f>CONCATENATE(ROUND('6.2. Паспорт фин осв ввод'!AC24,2)," млн.руб.")</f>
        <v xml:space="preserve">0 млн.руб.</v>
      </c>
    </row>
    <row r="49" ht="78" customHeight="1">
      <c r="A49" s="24" t="s">
        <v>70</v>
      </c>
      <c r="B49" s="26" t="s">
        <v>71</v>
      </c>
      <c r="C49" s="21" t="str">
        <f>CONCATENATE(ROUND('6.2. Паспорт фин осв ввод'!AC30,2)," млн.руб.")</f>
        <v xml:space="preserve">1.8900000000000001 млн.руб.</v>
      </c>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70866141732283472" right="0.70866141732283472" top="0.74803149606299213" bottom="0.74803149606299213" header="0.31496062992125984" footer="0.31496062992125984"/>
  <pageSetup paperSize="8" scale="47" fitToWidth="1" fitToHeight="1" pageOrder="downThenOver"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20" zoomScale="70" workbookViewId="0">
      <pane xSplit="7" ySplit="5" topLeftCell="H6" activePane="bottomRight" state="frozen"/>
      <selection activeCell="N34" activeCellId="0" sqref="N34:O34"/>
    </sheetView>
  </sheetViews>
  <sheetFormatPr defaultColWidth="9.140625" defaultRowHeight="14.25"/>
  <cols>
    <col min="1" max="1" style="262" width="9.140625"/>
    <col customWidth="1" min="2" max="2" style="262" width="57.85546875"/>
    <col customWidth="1" min="3" max="3" style="262" width="13"/>
    <col customWidth="1" min="4" max="4" style="262" width="17.85546875"/>
    <col customWidth="1" min="5" max="5" style="262" width="20.42578125"/>
    <col customWidth="1" min="6" max="6" style="262" width="18.7109375"/>
    <col customWidth="1" min="7" max="7" style="262" width="12.85546875"/>
    <col customWidth="1" min="8" max="27" style="262" width="9"/>
    <col customWidth="1" min="28" max="29" style="262" width="18.140625"/>
    <col bestFit="1" customWidth="1" min="30" max="31" style="262" width="11"/>
    <col min="32" max="16384" style="262" width="9.140625"/>
  </cols>
  <sheetData>
    <row r="1" ht="17.25">
      <c r="AC1" s="4" t="s">
        <v>0</v>
      </c>
    </row>
    <row r="2" ht="17.25">
      <c r="AC2" s="5" t="s">
        <v>1</v>
      </c>
    </row>
    <row r="3" ht="17.25">
      <c r="AC3" s="5" t="s">
        <v>2</v>
      </c>
    </row>
    <row r="4" ht="18.75" customHeight="1">
      <c r="A4" s="7" t="str">
        <f>'1. паспорт местоположение'!A5:C5</f>
        <v xml:space="preserve">Год раскрытия информации: 2025 год</v>
      </c>
      <c r="B4" s="7"/>
      <c r="C4" s="7"/>
      <c r="D4" s="7"/>
      <c r="E4" s="7"/>
      <c r="F4" s="7"/>
      <c r="G4" s="7"/>
      <c r="H4" s="7"/>
      <c r="I4" s="7"/>
      <c r="J4" s="7"/>
      <c r="K4" s="7"/>
      <c r="L4" s="7"/>
      <c r="M4" s="7"/>
      <c r="N4" s="7"/>
      <c r="O4" s="7"/>
      <c r="P4" s="7"/>
      <c r="Q4" s="7"/>
      <c r="R4" s="7"/>
      <c r="S4" s="7"/>
      <c r="T4" s="7"/>
      <c r="U4" s="7"/>
      <c r="V4" s="7"/>
      <c r="W4" s="7"/>
      <c r="X4" s="7"/>
      <c r="Y4" s="7"/>
      <c r="Z4" s="7"/>
      <c r="AA4" s="7"/>
      <c r="AB4" s="7"/>
      <c r="AC4" s="7"/>
    </row>
    <row r="5" ht="17.25">
      <c r="AC5" s="5"/>
    </row>
    <row r="6" ht="17.25">
      <c r="A6" s="9" t="s">
        <v>4</v>
      </c>
      <c r="B6" s="9"/>
      <c r="C6" s="9"/>
      <c r="D6" s="9"/>
      <c r="E6" s="9"/>
      <c r="F6" s="9"/>
      <c r="G6" s="9"/>
      <c r="H6" s="9"/>
      <c r="I6" s="9"/>
      <c r="J6" s="9"/>
      <c r="K6" s="9"/>
      <c r="L6" s="9"/>
      <c r="M6" s="9"/>
      <c r="N6" s="9"/>
      <c r="O6" s="9"/>
      <c r="P6" s="9"/>
      <c r="Q6" s="9"/>
      <c r="R6" s="9"/>
      <c r="S6" s="9"/>
      <c r="T6" s="9"/>
      <c r="U6" s="9"/>
      <c r="V6" s="9"/>
      <c r="W6" s="9"/>
      <c r="X6" s="9"/>
      <c r="Y6" s="9"/>
      <c r="Z6" s="9"/>
      <c r="AA6" s="9"/>
      <c r="AB6" s="9"/>
      <c r="AC6" s="9"/>
    </row>
    <row r="7" ht="17.25">
      <c r="A7" s="10"/>
      <c r="B7" s="10"/>
      <c r="C7" s="10"/>
      <c r="D7" s="10"/>
      <c r="E7" s="10"/>
      <c r="F7" s="10"/>
      <c r="G7" s="10"/>
      <c r="H7" s="288"/>
      <c r="I7" s="288"/>
      <c r="J7" s="288"/>
      <c r="K7" s="288"/>
      <c r="L7" s="288"/>
      <c r="M7" s="288"/>
      <c r="N7" s="288"/>
      <c r="O7" s="288"/>
      <c r="P7" s="288"/>
      <c r="Q7" s="288"/>
      <c r="R7" s="288"/>
      <c r="S7" s="288"/>
      <c r="T7" s="288"/>
      <c r="U7" s="288"/>
      <c r="V7" s="288"/>
      <c r="W7" s="288"/>
      <c r="X7" s="288"/>
      <c r="Y7" s="288"/>
      <c r="Z7" s="288"/>
      <c r="AA7" s="288"/>
      <c r="AB7" s="288"/>
      <c r="AC7" s="288"/>
    </row>
    <row r="8">
      <c r="A8" s="32" t="str">
        <f>'1. паспорт местоположение'!A9:C9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32"/>
      <c r="U8" s="32"/>
      <c r="V8" s="32"/>
      <c r="W8" s="32"/>
      <c r="X8" s="32"/>
      <c r="Y8" s="32"/>
      <c r="Z8" s="32"/>
      <c r="AA8" s="32"/>
      <c r="AB8" s="32"/>
      <c r="AC8" s="32"/>
    </row>
    <row r="9" ht="18.75" customHeight="1">
      <c r="A9" s="13" t="s">
        <v>6</v>
      </c>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row>
    <row r="10" ht="17.25">
      <c r="A10" s="10"/>
      <c r="B10" s="10"/>
      <c r="C10" s="10"/>
      <c r="D10" s="10"/>
      <c r="E10" s="10"/>
      <c r="F10" s="10"/>
      <c r="G10" s="10"/>
      <c r="H10" s="288"/>
      <c r="I10" s="288"/>
      <c r="J10" s="288"/>
      <c r="K10" s="288"/>
      <c r="L10" s="288"/>
      <c r="M10" s="288"/>
      <c r="N10" s="288"/>
      <c r="O10" s="288"/>
      <c r="P10" s="288"/>
      <c r="Q10" s="288"/>
      <c r="R10" s="288"/>
      <c r="S10" s="288"/>
      <c r="T10" s="288"/>
      <c r="U10" s="288"/>
      <c r="V10" s="288"/>
      <c r="W10" s="288"/>
      <c r="X10" s="288"/>
      <c r="Y10" s="288"/>
      <c r="Z10" s="288"/>
      <c r="AA10" s="288"/>
      <c r="AB10" s="288"/>
      <c r="AC10" s="288"/>
    </row>
    <row r="11">
      <c r="A11" s="32" t="str">
        <f>'1. паспорт местоположение'!A12:C12</f>
        <v>P_НМА-23-1</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row>
    <row r="12" ht="15">
      <c r="A12" s="13" t="s">
        <v>8</v>
      </c>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row>
    <row r="13" ht="16.5" customHeight="1">
      <c r="A13" s="89"/>
      <c r="B13" s="89"/>
      <c r="C13" s="89"/>
      <c r="D13" s="89"/>
      <c r="E13" s="89"/>
      <c r="F13" s="89"/>
      <c r="G13" s="89"/>
      <c r="H13" s="289"/>
      <c r="I13" s="289"/>
      <c r="J13" s="289"/>
      <c r="K13" s="289"/>
      <c r="L13" s="289"/>
      <c r="M13" s="289"/>
      <c r="N13" s="289"/>
      <c r="O13" s="289"/>
      <c r="P13" s="289"/>
      <c r="Q13" s="289"/>
      <c r="R13" s="289"/>
      <c r="S13" s="289"/>
      <c r="T13" s="289"/>
      <c r="U13" s="289"/>
      <c r="V13" s="289"/>
      <c r="W13" s="289"/>
      <c r="X13" s="289"/>
      <c r="Y13" s="289"/>
      <c r="Z13" s="289"/>
      <c r="AA13" s="289"/>
      <c r="AB13" s="289"/>
      <c r="AC13" s="289"/>
    </row>
    <row r="14" ht="63.75" customHeight="1">
      <c r="A14" s="33" t="str">
        <f>'1. паспорт местоположение'!A15</f>
        <v xml:space="preserve">Поставка в 2025 году бессрочных лицензий для развития информационных систем</v>
      </c>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row>
    <row r="15" ht="15.75" customHeight="1">
      <c r="A15" s="13" t="s">
        <v>10</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row>
    <row r="16">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row>
    <row r="18" ht="15">
      <c r="A18" s="291" t="s">
        <v>424</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row>
    <row r="20" ht="33" customHeight="1">
      <c r="A20" s="268" t="s">
        <v>425</v>
      </c>
      <c r="B20" s="268" t="s">
        <v>426</v>
      </c>
      <c r="C20" s="266" t="s">
        <v>427</v>
      </c>
      <c r="D20" s="266"/>
      <c r="E20" s="267" t="s">
        <v>428</v>
      </c>
      <c r="F20" s="267"/>
      <c r="G20" s="292" t="s">
        <v>429</v>
      </c>
      <c r="H20" s="293" t="s">
        <v>430</v>
      </c>
      <c r="I20" s="294"/>
      <c r="J20" s="294"/>
      <c r="K20" s="294"/>
      <c r="L20" s="293" t="s">
        <v>431</v>
      </c>
      <c r="M20" s="294"/>
      <c r="N20" s="294"/>
      <c r="O20" s="294"/>
      <c r="P20" s="293" t="s">
        <v>432</v>
      </c>
      <c r="Q20" s="294"/>
      <c r="R20" s="294"/>
      <c r="S20" s="294"/>
      <c r="T20" s="293" t="s">
        <v>433</v>
      </c>
      <c r="U20" s="294"/>
      <c r="V20" s="294"/>
      <c r="W20" s="294"/>
      <c r="X20" s="293" t="s">
        <v>434</v>
      </c>
      <c r="Y20" s="294"/>
      <c r="Z20" s="294"/>
      <c r="AA20" s="294"/>
      <c r="AB20" s="295" t="s">
        <v>435</v>
      </c>
      <c r="AC20" s="295"/>
      <c r="AD20" s="296"/>
      <c r="AE20" s="296"/>
      <c r="AF20" s="296"/>
    </row>
    <row r="21" ht="87" customHeight="1">
      <c r="A21" s="272"/>
      <c r="B21" s="272"/>
      <c r="C21" s="266"/>
      <c r="D21" s="266"/>
      <c r="E21" s="267"/>
      <c r="F21" s="267"/>
      <c r="G21" s="297"/>
      <c r="H21" s="266" t="s">
        <v>436</v>
      </c>
      <c r="I21" s="266"/>
      <c r="J21" s="266" t="s">
        <v>363</v>
      </c>
      <c r="K21" s="266"/>
      <c r="L21" s="266" t="s">
        <v>436</v>
      </c>
      <c r="M21" s="266"/>
      <c r="N21" s="266" t="s">
        <v>363</v>
      </c>
      <c r="O21" s="266"/>
      <c r="P21" s="266" t="s">
        <v>436</v>
      </c>
      <c r="Q21" s="266"/>
      <c r="R21" s="266" t="s">
        <v>363</v>
      </c>
      <c r="S21" s="266"/>
      <c r="T21" s="266" t="s">
        <v>436</v>
      </c>
      <c r="U21" s="266"/>
      <c r="V21" s="266" t="s">
        <v>363</v>
      </c>
      <c r="W21" s="266"/>
      <c r="X21" s="266" t="s">
        <v>436</v>
      </c>
      <c r="Y21" s="266"/>
      <c r="Z21" s="266" t="s">
        <v>363</v>
      </c>
      <c r="AA21" s="266"/>
      <c r="AB21" s="295"/>
      <c r="AC21" s="295"/>
    </row>
    <row r="22" ht="89.25" customHeight="1">
      <c r="A22" s="274"/>
      <c r="B22" s="274"/>
      <c r="C22" s="268" t="s">
        <v>436</v>
      </c>
      <c r="D22" s="268" t="s">
        <v>364</v>
      </c>
      <c r="E22" s="298" t="s">
        <v>437</v>
      </c>
      <c r="F22" s="298" t="s">
        <v>438</v>
      </c>
      <c r="G22" s="299"/>
      <c r="H22" s="300" t="s">
        <v>439</v>
      </c>
      <c r="I22" s="300" t="s">
        <v>440</v>
      </c>
      <c r="J22" s="300" t="s">
        <v>439</v>
      </c>
      <c r="K22" s="300" t="s">
        <v>440</v>
      </c>
      <c r="L22" s="300" t="s">
        <v>439</v>
      </c>
      <c r="M22" s="300" t="s">
        <v>440</v>
      </c>
      <c r="N22" s="300" t="s">
        <v>439</v>
      </c>
      <c r="O22" s="300" t="s">
        <v>440</v>
      </c>
      <c r="P22" s="300" t="s">
        <v>439</v>
      </c>
      <c r="Q22" s="300" t="s">
        <v>440</v>
      </c>
      <c r="R22" s="300" t="s">
        <v>439</v>
      </c>
      <c r="S22" s="300" t="s">
        <v>440</v>
      </c>
      <c r="T22" s="300" t="s">
        <v>439</v>
      </c>
      <c r="U22" s="300" t="s">
        <v>440</v>
      </c>
      <c r="V22" s="300" t="s">
        <v>439</v>
      </c>
      <c r="W22" s="300" t="s">
        <v>440</v>
      </c>
      <c r="X22" s="300" t="s">
        <v>439</v>
      </c>
      <c r="Y22" s="300" t="s">
        <v>440</v>
      </c>
      <c r="Z22" s="300" t="s">
        <v>439</v>
      </c>
      <c r="AA22" s="300" t="s">
        <v>440</v>
      </c>
      <c r="AB22" s="268" t="s">
        <v>436</v>
      </c>
      <c r="AC22" s="268" t="s">
        <v>363</v>
      </c>
    </row>
    <row r="23" ht="19.5" customHeight="1">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row>
    <row r="24" ht="47.25" customHeight="1">
      <c r="A24" s="301">
        <v>1</v>
      </c>
      <c r="B24" s="302" t="s">
        <v>441</v>
      </c>
      <c r="C24" s="303">
        <f>SUM(C25:C29)</f>
        <v>0</v>
      </c>
      <c r="D24" s="303">
        <f t="shared" ref="D24:F24" si="50">SUM(D25:D29)</f>
        <v>0</v>
      </c>
      <c r="E24" s="303">
        <f t="shared" si="50"/>
        <v>0</v>
      </c>
      <c r="F24" s="303">
        <f t="shared" si="50"/>
        <v>0</v>
      </c>
      <c r="G24" s="303">
        <f t="shared" ref="G24:K24" si="51">SUM(G25:G29)</f>
        <v>0</v>
      </c>
      <c r="H24" s="303">
        <f t="shared" si="51"/>
        <v>0</v>
      </c>
      <c r="I24" s="303">
        <f t="shared" si="51"/>
        <v>0</v>
      </c>
      <c r="J24" s="303">
        <f>SUM(J25:J29)</f>
        <v>0</v>
      </c>
      <c r="K24" s="303">
        <f t="shared" si="51"/>
        <v>0</v>
      </c>
      <c r="L24" s="303">
        <f>SUM(L25:L29)</f>
        <v>0</v>
      </c>
      <c r="M24" s="303">
        <f>SUM(M25:M29)</f>
        <v>0</v>
      </c>
      <c r="N24" s="303">
        <f>SUM(N25:N29)</f>
        <v>0</v>
      </c>
      <c r="O24" s="303">
        <f>SUM(O25:O29)</f>
        <v>0</v>
      </c>
      <c r="P24" s="303">
        <f t="shared" ref="P24:AA24" si="52">SUM(P25:P29)</f>
        <v>0</v>
      </c>
      <c r="Q24" s="303">
        <f t="shared" si="52"/>
        <v>0</v>
      </c>
      <c r="R24" s="303">
        <f t="shared" si="52"/>
        <v>0</v>
      </c>
      <c r="S24" s="303">
        <f t="shared" si="52"/>
        <v>0</v>
      </c>
      <c r="T24" s="303">
        <f t="shared" si="52"/>
        <v>0</v>
      </c>
      <c r="U24" s="303">
        <f t="shared" si="52"/>
        <v>0</v>
      </c>
      <c r="V24" s="303">
        <f t="shared" si="52"/>
        <v>0</v>
      </c>
      <c r="W24" s="303">
        <f t="shared" si="52"/>
        <v>0</v>
      </c>
      <c r="X24" s="303">
        <f t="shared" si="52"/>
        <v>0</v>
      </c>
      <c r="Y24" s="303">
        <f t="shared" si="52"/>
        <v>0</v>
      </c>
      <c r="Z24" s="303">
        <f t="shared" si="52"/>
        <v>0</v>
      </c>
      <c r="AA24" s="303">
        <f t="shared" si="52"/>
        <v>0</v>
      </c>
      <c r="AB24" s="303">
        <f t="shared" ref="AB24:AB64" si="53">H24+L24+P24+T24+X24</f>
        <v>0</v>
      </c>
      <c r="AC24" s="304">
        <f t="shared" ref="AC24:AC64" si="54">J24+N24+R24+V24+Z24</f>
        <v>0</v>
      </c>
    </row>
    <row r="25" ht="24" customHeight="1">
      <c r="A25" s="305" t="s">
        <v>442</v>
      </c>
      <c r="B25" s="306" t="s">
        <v>443</v>
      </c>
      <c r="C25" s="303">
        <v>0</v>
      </c>
      <c r="D25" s="303">
        <v>0</v>
      </c>
      <c r="E25" s="307">
        <v>0</v>
      </c>
      <c r="F25" s="307">
        <v>0</v>
      </c>
      <c r="G25" s="308">
        <v>0</v>
      </c>
      <c r="H25" s="308">
        <v>0</v>
      </c>
      <c r="I25" s="308">
        <v>0</v>
      </c>
      <c r="J25" s="308">
        <v>0</v>
      </c>
      <c r="K25" s="308">
        <v>0</v>
      </c>
      <c r="L25" s="308">
        <v>0</v>
      </c>
      <c r="M25" s="308">
        <v>0</v>
      </c>
      <c r="N25" s="308">
        <v>0</v>
      </c>
      <c r="O25" s="308">
        <v>0</v>
      </c>
      <c r="P25" s="308">
        <v>0</v>
      </c>
      <c r="Q25" s="308">
        <v>0</v>
      </c>
      <c r="R25" s="308">
        <v>0</v>
      </c>
      <c r="S25" s="308">
        <v>0</v>
      </c>
      <c r="T25" s="308">
        <v>0</v>
      </c>
      <c r="U25" s="308">
        <v>0</v>
      </c>
      <c r="V25" s="308">
        <v>0</v>
      </c>
      <c r="W25" s="308">
        <v>0</v>
      </c>
      <c r="X25" s="308">
        <v>0</v>
      </c>
      <c r="Y25" s="308">
        <v>0</v>
      </c>
      <c r="Z25" s="308">
        <v>0</v>
      </c>
      <c r="AA25" s="308">
        <v>0</v>
      </c>
      <c r="AB25" s="303">
        <f t="shared" si="53"/>
        <v>0</v>
      </c>
      <c r="AC25" s="304">
        <f t="shared" si="54"/>
        <v>0</v>
      </c>
    </row>
    <row r="26" ht="15">
      <c r="A26" s="305" t="s">
        <v>444</v>
      </c>
      <c r="B26" s="306" t="s">
        <v>445</v>
      </c>
      <c r="C26" s="303">
        <v>0</v>
      </c>
      <c r="D26" s="303">
        <v>0</v>
      </c>
      <c r="E26" s="307">
        <v>0</v>
      </c>
      <c r="F26" s="307">
        <v>0</v>
      </c>
      <c r="G26" s="308">
        <v>0</v>
      </c>
      <c r="H26" s="308">
        <v>0</v>
      </c>
      <c r="I26" s="308">
        <v>0</v>
      </c>
      <c r="J26" s="308">
        <v>0</v>
      </c>
      <c r="K26" s="308">
        <v>0</v>
      </c>
      <c r="L26" s="308">
        <v>0</v>
      </c>
      <c r="M26" s="308">
        <v>0</v>
      </c>
      <c r="N26" s="308">
        <v>0</v>
      </c>
      <c r="O26" s="308">
        <v>0</v>
      </c>
      <c r="P26" s="308">
        <v>0</v>
      </c>
      <c r="Q26" s="308">
        <v>0</v>
      </c>
      <c r="R26" s="308">
        <v>0</v>
      </c>
      <c r="S26" s="308">
        <v>0</v>
      </c>
      <c r="T26" s="308">
        <v>0</v>
      </c>
      <c r="U26" s="308">
        <v>0</v>
      </c>
      <c r="V26" s="308">
        <v>0</v>
      </c>
      <c r="W26" s="308">
        <v>0</v>
      </c>
      <c r="X26" s="308">
        <v>0</v>
      </c>
      <c r="Y26" s="308">
        <v>0</v>
      </c>
      <c r="Z26" s="308">
        <v>0</v>
      </c>
      <c r="AA26" s="308">
        <v>0</v>
      </c>
      <c r="AB26" s="303">
        <f t="shared" si="53"/>
        <v>0</v>
      </c>
      <c r="AC26" s="304">
        <f t="shared" si="54"/>
        <v>0</v>
      </c>
    </row>
    <row r="27" ht="30">
      <c r="A27" s="305" t="s">
        <v>446</v>
      </c>
      <c r="B27" s="306" t="s">
        <v>447</v>
      </c>
      <c r="C27" s="303">
        <v>0</v>
      </c>
      <c r="D27" s="303">
        <v>0</v>
      </c>
      <c r="E27" s="307">
        <v>0</v>
      </c>
      <c r="F27" s="307">
        <v>0</v>
      </c>
      <c r="G27" s="308">
        <v>0</v>
      </c>
      <c r="H27" s="308">
        <v>0</v>
      </c>
      <c r="I27" s="308">
        <v>0</v>
      </c>
      <c r="J27" s="308">
        <v>0</v>
      </c>
      <c r="K27" s="308">
        <v>0</v>
      </c>
      <c r="L27" s="308">
        <v>0</v>
      </c>
      <c r="M27" s="308">
        <v>0</v>
      </c>
      <c r="N27" s="308">
        <v>0</v>
      </c>
      <c r="O27" s="308">
        <v>0</v>
      </c>
      <c r="P27" s="308">
        <v>0</v>
      </c>
      <c r="Q27" s="308">
        <v>0</v>
      </c>
      <c r="R27" s="309">
        <v>0</v>
      </c>
      <c r="S27" s="308">
        <v>0</v>
      </c>
      <c r="T27" s="308">
        <v>0</v>
      </c>
      <c r="U27" s="308">
        <v>0</v>
      </c>
      <c r="V27" s="308">
        <v>0</v>
      </c>
      <c r="W27" s="308">
        <v>0</v>
      </c>
      <c r="X27" s="308">
        <v>0</v>
      </c>
      <c r="Y27" s="308">
        <v>0</v>
      </c>
      <c r="Z27" s="308">
        <v>0</v>
      </c>
      <c r="AA27" s="308">
        <v>0</v>
      </c>
      <c r="AB27" s="303">
        <f t="shared" si="53"/>
        <v>0</v>
      </c>
      <c r="AC27" s="304">
        <f t="shared" si="54"/>
        <v>0</v>
      </c>
    </row>
    <row r="28" ht="15">
      <c r="A28" s="305" t="s">
        <v>448</v>
      </c>
      <c r="B28" s="306" t="s">
        <v>449</v>
      </c>
      <c r="C28" s="303">
        <v>0</v>
      </c>
      <c r="D28" s="303">
        <v>0</v>
      </c>
      <c r="E28" s="307">
        <v>0</v>
      </c>
      <c r="F28" s="307">
        <v>0</v>
      </c>
      <c r="G28" s="308">
        <v>0</v>
      </c>
      <c r="H28" s="308">
        <v>0</v>
      </c>
      <c r="I28" s="308">
        <v>0</v>
      </c>
      <c r="J28" s="308">
        <v>0</v>
      </c>
      <c r="K28" s="308">
        <v>0</v>
      </c>
      <c r="L28" s="308">
        <v>0</v>
      </c>
      <c r="M28" s="308">
        <v>0</v>
      </c>
      <c r="N28" s="308">
        <v>0</v>
      </c>
      <c r="O28" s="308">
        <v>0</v>
      </c>
      <c r="P28" s="308">
        <v>0</v>
      </c>
      <c r="Q28" s="308">
        <v>0</v>
      </c>
      <c r="R28" s="308">
        <v>0</v>
      </c>
      <c r="S28" s="308">
        <v>0</v>
      </c>
      <c r="T28" s="308">
        <v>0</v>
      </c>
      <c r="U28" s="308">
        <v>0</v>
      </c>
      <c r="V28" s="308">
        <v>0</v>
      </c>
      <c r="W28" s="308">
        <v>0</v>
      </c>
      <c r="X28" s="308">
        <v>0</v>
      </c>
      <c r="Y28" s="308">
        <v>0</v>
      </c>
      <c r="Z28" s="308">
        <v>0</v>
      </c>
      <c r="AA28" s="308">
        <v>0</v>
      </c>
      <c r="AB28" s="303">
        <f t="shared" si="53"/>
        <v>0</v>
      </c>
      <c r="AC28" s="304">
        <f t="shared" si="54"/>
        <v>0</v>
      </c>
    </row>
    <row r="29" ht="15">
      <c r="A29" s="305" t="s">
        <v>450</v>
      </c>
      <c r="B29" s="310" t="s">
        <v>451</v>
      </c>
      <c r="C29" s="303">
        <v>0</v>
      </c>
      <c r="D29" s="303">
        <v>0</v>
      </c>
      <c r="E29" s="307">
        <v>0</v>
      </c>
      <c r="F29" s="307">
        <v>0</v>
      </c>
      <c r="G29" s="308">
        <v>0</v>
      </c>
      <c r="H29" s="308">
        <v>0</v>
      </c>
      <c r="I29" s="308">
        <v>0</v>
      </c>
      <c r="J29" s="308">
        <v>0</v>
      </c>
      <c r="K29" s="308">
        <v>0</v>
      </c>
      <c r="L29" s="308">
        <v>0</v>
      </c>
      <c r="M29" s="308">
        <v>0</v>
      </c>
      <c r="N29" s="308">
        <v>0</v>
      </c>
      <c r="O29" s="308">
        <v>0</v>
      </c>
      <c r="P29" s="308">
        <v>0</v>
      </c>
      <c r="Q29" s="308">
        <v>0</v>
      </c>
      <c r="R29" s="308">
        <v>0</v>
      </c>
      <c r="S29" s="308">
        <v>0</v>
      </c>
      <c r="T29" s="308">
        <v>0</v>
      </c>
      <c r="U29" s="308">
        <v>0</v>
      </c>
      <c r="V29" s="308">
        <v>0</v>
      </c>
      <c r="W29" s="308">
        <v>0</v>
      </c>
      <c r="X29" s="308">
        <v>0</v>
      </c>
      <c r="Y29" s="308">
        <v>0</v>
      </c>
      <c r="Z29" s="308">
        <v>0</v>
      </c>
      <c r="AA29" s="308">
        <v>0</v>
      </c>
      <c r="AB29" s="303">
        <f t="shared" si="53"/>
        <v>0</v>
      </c>
      <c r="AC29" s="304">
        <f t="shared" si="54"/>
        <v>0</v>
      </c>
    </row>
    <row r="30" ht="45">
      <c r="A30" s="301" t="s">
        <v>18</v>
      </c>
      <c r="B30" s="302" t="s">
        <v>452</v>
      </c>
      <c r="C30" s="303">
        <f t="shared" ref="C30:F30" si="55">SUM(C31:C34)</f>
        <v>0</v>
      </c>
      <c r="D30" s="303">
        <f t="shared" si="55"/>
        <v>0</v>
      </c>
      <c r="E30" s="303">
        <f t="shared" si="55"/>
        <v>0</v>
      </c>
      <c r="F30" s="303">
        <f t="shared" si="55"/>
        <v>0</v>
      </c>
      <c r="G30" s="303">
        <f t="shared" ref="G30:AA30" si="56">SUM(G31:G34)</f>
        <v>0</v>
      </c>
      <c r="H30" s="303">
        <f t="shared" si="56"/>
        <v>0</v>
      </c>
      <c r="I30" s="303">
        <f t="shared" si="56"/>
        <v>0</v>
      </c>
      <c r="J30" s="303">
        <f>SUM(J31:J34)</f>
        <v>0</v>
      </c>
      <c r="K30" s="303">
        <f t="shared" si="56"/>
        <v>0</v>
      </c>
      <c r="L30" s="303">
        <f>SUM(L31:L34)</f>
        <v>0</v>
      </c>
      <c r="M30" s="303">
        <f>SUM(M31:M34)</f>
        <v>0</v>
      </c>
      <c r="N30" s="303">
        <f>SUM(N31:N34)</f>
        <v>1.8867</v>
      </c>
      <c r="O30" s="303">
        <f t="shared" si="56"/>
        <v>1.8867</v>
      </c>
      <c r="P30" s="303">
        <f t="shared" si="56"/>
        <v>0</v>
      </c>
      <c r="Q30" s="303">
        <f t="shared" si="56"/>
        <v>0</v>
      </c>
      <c r="R30" s="303">
        <f t="shared" si="56"/>
        <v>0</v>
      </c>
      <c r="S30" s="303">
        <f t="shared" si="56"/>
        <v>0</v>
      </c>
      <c r="T30" s="303">
        <f t="shared" si="56"/>
        <v>0</v>
      </c>
      <c r="U30" s="303">
        <f t="shared" si="56"/>
        <v>0</v>
      </c>
      <c r="V30" s="303">
        <f t="shared" si="56"/>
        <v>0</v>
      </c>
      <c r="W30" s="303">
        <f t="shared" si="56"/>
        <v>0</v>
      </c>
      <c r="X30" s="303">
        <f t="shared" si="56"/>
        <v>0</v>
      </c>
      <c r="Y30" s="303">
        <f t="shared" si="56"/>
        <v>0</v>
      </c>
      <c r="Z30" s="303">
        <f t="shared" si="56"/>
        <v>0</v>
      </c>
      <c r="AA30" s="303">
        <f t="shared" si="56"/>
        <v>0</v>
      </c>
      <c r="AB30" s="303">
        <f t="shared" si="53"/>
        <v>0</v>
      </c>
      <c r="AC30" s="304">
        <f t="shared" si="54"/>
        <v>1.8867</v>
      </c>
    </row>
    <row r="31" ht="15">
      <c r="A31" s="301" t="s">
        <v>453</v>
      </c>
      <c r="B31" s="306" t="s">
        <v>454</v>
      </c>
      <c r="C31" s="303">
        <v>0</v>
      </c>
      <c r="D31" s="303">
        <v>0</v>
      </c>
      <c r="E31" s="307">
        <v>0</v>
      </c>
      <c r="F31" s="307">
        <v>0</v>
      </c>
      <c r="G31" s="308">
        <v>0</v>
      </c>
      <c r="H31" s="308">
        <v>0</v>
      </c>
      <c r="I31" s="308">
        <v>0</v>
      </c>
      <c r="J31" s="308">
        <v>0</v>
      </c>
      <c r="K31" s="308">
        <v>0</v>
      </c>
      <c r="L31" s="308">
        <v>0</v>
      </c>
      <c r="M31" s="308">
        <v>0</v>
      </c>
      <c r="N31" s="308">
        <v>0</v>
      </c>
      <c r="O31" s="308">
        <f t="shared" ref="O31:O33" si="57">N31</f>
        <v>0</v>
      </c>
      <c r="P31" s="308">
        <v>0</v>
      </c>
      <c r="Q31" s="308">
        <v>0</v>
      </c>
      <c r="R31" s="308">
        <v>0</v>
      </c>
      <c r="S31" s="308">
        <v>0</v>
      </c>
      <c r="T31" s="308">
        <v>0</v>
      </c>
      <c r="U31" s="308">
        <v>0</v>
      </c>
      <c r="V31" s="308">
        <v>0</v>
      </c>
      <c r="W31" s="308">
        <v>0</v>
      </c>
      <c r="X31" s="308">
        <v>0</v>
      </c>
      <c r="Y31" s="308">
        <v>0</v>
      </c>
      <c r="Z31" s="308">
        <v>0</v>
      </c>
      <c r="AA31" s="308">
        <v>0</v>
      </c>
      <c r="AB31" s="303">
        <f t="shared" si="53"/>
        <v>0</v>
      </c>
      <c r="AC31" s="304">
        <f t="shared" si="54"/>
        <v>0</v>
      </c>
    </row>
    <row r="32" ht="30">
      <c r="A32" s="301" t="s">
        <v>455</v>
      </c>
      <c r="B32" s="306" t="s">
        <v>456</v>
      </c>
      <c r="C32" s="303">
        <v>0</v>
      </c>
      <c r="D32" s="303">
        <v>0</v>
      </c>
      <c r="E32" s="307">
        <v>0</v>
      </c>
      <c r="F32" s="307">
        <v>0</v>
      </c>
      <c r="G32" s="308">
        <v>0</v>
      </c>
      <c r="H32" s="308">
        <v>0</v>
      </c>
      <c r="I32" s="308">
        <v>0</v>
      </c>
      <c r="J32" s="308">
        <v>0</v>
      </c>
      <c r="K32" s="308">
        <v>0</v>
      </c>
      <c r="L32" s="308">
        <v>0</v>
      </c>
      <c r="M32" s="308">
        <v>0</v>
      </c>
      <c r="N32" s="308">
        <v>0</v>
      </c>
      <c r="O32" s="308">
        <f t="shared" si="57"/>
        <v>0</v>
      </c>
      <c r="P32" s="308">
        <v>0</v>
      </c>
      <c r="Q32" s="308">
        <v>0</v>
      </c>
      <c r="R32" s="308">
        <v>0</v>
      </c>
      <c r="S32" s="308">
        <v>0</v>
      </c>
      <c r="T32" s="308">
        <v>0</v>
      </c>
      <c r="U32" s="308">
        <v>0</v>
      </c>
      <c r="V32" s="308">
        <v>0</v>
      </c>
      <c r="W32" s="308">
        <v>0</v>
      </c>
      <c r="X32" s="308">
        <v>0</v>
      </c>
      <c r="Y32" s="308">
        <v>0</v>
      </c>
      <c r="Z32" s="308">
        <v>0</v>
      </c>
      <c r="AA32" s="308">
        <v>0</v>
      </c>
      <c r="AB32" s="303">
        <f t="shared" si="53"/>
        <v>0</v>
      </c>
      <c r="AC32" s="304">
        <f t="shared" si="54"/>
        <v>0</v>
      </c>
    </row>
    <row r="33" ht="15">
      <c r="A33" s="301" t="s">
        <v>457</v>
      </c>
      <c r="B33" s="306" t="s">
        <v>458</v>
      </c>
      <c r="C33" s="303">
        <v>0</v>
      </c>
      <c r="D33" s="303">
        <v>0</v>
      </c>
      <c r="E33" s="307">
        <v>0</v>
      </c>
      <c r="F33" s="307">
        <v>0</v>
      </c>
      <c r="G33" s="308">
        <v>0</v>
      </c>
      <c r="H33" s="308">
        <v>0</v>
      </c>
      <c r="I33" s="308">
        <v>0</v>
      </c>
      <c r="J33" s="308">
        <v>0</v>
      </c>
      <c r="K33" s="308">
        <v>0</v>
      </c>
      <c r="L33" s="308">
        <v>0</v>
      </c>
      <c r="M33" s="308">
        <v>0</v>
      </c>
      <c r="N33" s="308">
        <v>0</v>
      </c>
      <c r="O33" s="308">
        <f t="shared" si="57"/>
        <v>0</v>
      </c>
      <c r="P33" s="308">
        <v>0</v>
      </c>
      <c r="Q33" s="308">
        <v>0</v>
      </c>
      <c r="R33" s="308">
        <v>0</v>
      </c>
      <c r="S33" s="308">
        <v>0</v>
      </c>
      <c r="T33" s="308">
        <v>0</v>
      </c>
      <c r="U33" s="308">
        <v>0</v>
      </c>
      <c r="V33" s="308">
        <v>0</v>
      </c>
      <c r="W33" s="308">
        <v>0</v>
      </c>
      <c r="X33" s="308">
        <v>0</v>
      </c>
      <c r="Y33" s="308">
        <v>0</v>
      </c>
      <c r="Z33" s="308">
        <v>0</v>
      </c>
      <c r="AA33" s="308">
        <v>0</v>
      </c>
      <c r="AB33" s="303">
        <f t="shared" si="53"/>
        <v>0</v>
      </c>
      <c r="AC33" s="304">
        <f t="shared" si="54"/>
        <v>0</v>
      </c>
    </row>
    <row r="34" ht="15">
      <c r="A34" s="301" t="s">
        <v>459</v>
      </c>
      <c r="B34" s="306" t="s">
        <v>460</v>
      </c>
      <c r="C34" s="303">
        <v>0</v>
      </c>
      <c r="D34" s="303">
        <v>0</v>
      </c>
      <c r="E34" s="307">
        <v>0</v>
      </c>
      <c r="F34" s="307">
        <v>0</v>
      </c>
      <c r="G34" s="308">
        <v>0</v>
      </c>
      <c r="H34" s="308">
        <v>0</v>
      </c>
      <c r="I34" s="308">
        <v>0</v>
      </c>
      <c r="J34" s="308">
        <v>0</v>
      </c>
      <c r="K34" s="308">
        <v>0</v>
      </c>
      <c r="L34" s="308">
        <v>0</v>
      </c>
      <c r="M34" s="308">
        <v>0</v>
      </c>
      <c r="N34" s="308">
        <v>1.8867</v>
      </c>
      <c r="O34" s="308">
        <v>1.8867</v>
      </c>
      <c r="P34" s="308">
        <v>0</v>
      </c>
      <c r="Q34" s="308">
        <v>0</v>
      </c>
      <c r="R34" s="308">
        <v>0</v>
      </c>
      <c r="S34" s="308">
        <v>0</v>
      </c>
      <c r="T34" s="308">
        <v>0</v>
      </c>
      <c r="U34" s="308">
        <v>0</v>
      </c>
      <c r="V34" s="308">
        <v>0</v>
      </c>
      <c r="W34" s="308">
        <v>0</v>
      </c>
      <c r="X34" s="308">
        <v>0</v>
      </c>
      <c r="Y34" s="308">
        <v>0</v>
      </c>
      <c r="Z34" s="308">
        <v>0</v>
      </c>
      <c r="AA34" s="308">
        <v>0</v>
      </c>
      <c r="AB34" s="303">
        <f t="shared" si="53"/>
        <v>0</v>
      </c>
      <c r="AC34" s="304">
        <f t="shared" si="54"/>
        <v>1.8867</v>
      </c>
    </row>
    <row r="35" ht="30">
      <c r="A35" s="301" t="s">
        <v>21</v>
      </c>
      <c r="B35" s="302" t="s">
        <v>461</v>
      </c>
      <c r="C35" s="303">
        <v>0</v>
      </c>
      <c r="D35" s="303">
        <v>0</v>
      </c>
      <c r="E35" s="307">
        <v>0</v>
      </c>
      <c r="F35" s="307">
        <v>0</v>
      </c>
      <c r="G35" s="303">
        <v>0</v>
      </c>
      <c r="H35" s="303">
        <v>0</v>
      </c>
      <c r="I35" s="303">
        <v>0</v>
      </c>
      <c r="J35" s="303">
        <v>0</v>
      </c>
      <c r="K35" s="303">
        <v>0</v>
      </c>
      <c r="L35" s="303">
        <v>0</v>
      </c>
      <c r="M35" s="303">
        <v>0</v>
      </c>
      <c r="N35" s="303">
        <v>0</v>
      </c>
      <c r="O35" s="303">
        <v>0</v>
      </c>
      <c r="P35" s="303">
        <v>0</v>
      </c>
      <c r="Q35" s="303">
        <v>0</v>
      </c>
      <c r="R35" s="311">
        <v>0</v>
      </c>
      <c r="S35" s="303">
        <v>0</v>
      </c>
      <c r="T35" s="303">
        <v>0</v>
      </c>
      <c r="U35" s="303">
        <v>0</v>
      </c>
      <c r="V35" s="303">
        <v>0</v>
      </c>
      <c r="W35" s="303">
        <v>0</v>
      </c>
      <c r="X35" s="303">
        <v>0</v>
      </c>
      <c r="Y35" s="303">
        <v>0</v>
      </c>
      <c r="Z35" s="303">
        <v>0</v>
      </c>
      <c r="AA35" s="303">
        <v>0</v>
      </c>
      <c r="AB35" s="303">
        <f t="shared" si="53"/>
        <v>0</v>
      </c>
      <c r="AC35" s="304">
        <f t="shared" si="54"/>
        <v>0</v>
      </c>
    </row>
    <row r="36" ht="30">
      <c r="A36" s="305" t="s">
        <v>462</v>
      </c>
      <c r="B36" s="312" t="s">
        <v>463</v>
      </c>
      <c r="C36" s="303">
        <v>0</v>
      </c>
      <c r="D36" s="303">
        <v>0</v>
      </c>
      <c r="E36" s="307">
        <v>0</v>
      </c>
      <c r="F36" s="307">
        <v>0</v>
      </c>
      <c r="G36" s="308">
        <v>0</v>
      </c>
      <c r="H36" s="308">
        <v>0</v>
      </c>
      <c r="I36" s="308">
        <v>0</v>
      </c>
      <c r="J36" s="308">
        <v>0</v>
      </c>
      <c r="K36" s="308">
        <v>0</v>
      </c>
      <c r="L36" s="308">
        <v>0</v>
      </c>
      <c r="M36" s="308">
        <v>0</v>
      </c>
      <c r="N36" s="308">
        <v>0</v>
      </c>
      <c r="O36" s="308">
        <v>0</v>
      </c>
      <c r="P36" s="308">
        <v>0</v>
      </c>
      <c r="Q36" s="308">
        <v>0</v>
      </c>
      <c r="R36" s="308">
        <v>0</v>
      </c>
      <c r="S36" s="308">
        <v>0</v>
      </c>
      <c r="T36" s="308">
        <v>0</v>
      </c>
      <c r="U36" s="308">
        <v>0</v>
      </c>
      <c r="V36" s="308">
        <v>0</v>
      </c>
      <c r="W36" s="308">
        <v>0</v>
      </c>
      <c r="X36" s="308">
        <v>0</v>
      </c>
      <c r="Y36" s="308">
        <v>0</v>
      </c>
      <c r="Z36" s="308">
        <v>0</v>
      </c>
      <c r="AA36" s="308">
        <v>0</v>
      </c>
      <c r="AB36" s="303">
        <f t="shared" si="53"/>
        <v>0</v>
      </c>
      <c r="AC36" s="304">
        <f t="shared" si="54"/>
        <v>0</v>
      </c>
    </row>
    <row r="37" ht="15">
      <c r="A37" s="305" t="s">
        <v>464</v>
      </c>
      <c r="B37" s="312" t="s">
        <v>465</v>
      </c>
      <c r="C37" s="303">
        <v>0</v>
      </c>
      <c r="D37" s="303">
        <v>0</v>
      </c>
      <c r="E37" s="307">
        <v>0</v>
      </c>
      <c r="F37" s="307">
        <v>0</v>
      </c>
      <c r="G37" s="308">
        <v>0</v>
      </c>
      <c r="H37" s="308">
        <v>0</v>
      </c>
      <c r="I37" s="308">
        <v>0</v>
      </c>
      <c r="J37" s="308">
        <v>0</v>
      </c>
      <c r="K37" s="308">
        <v>0</v>
      </c>
      <c r="L37" s="308">
        <v>0</v>
      </c>
      <c r="M37" s="308">
        <v>0</v>
      </c>
      <c r="N37" s="308">
        <v>0</v>
      </c>
      <c r="O37" s="308">
        <v>0</v>
      </c>
      <c r="P37" s="308">
        <v>0</v>
      </c>
      <c r="Q37" s="308">
        <v>0</v>
      </c>
      <c r="R37" s="309">
        <v>0</v>
      </c>
      <c r="S37" s="308">
        <v>0</v>
      </c>
      <c r="T37" s="308">
        <v>0</v>
      </c>
      <c r="U37" s="308">
        <v>0</v>
      </c>
      <c r="V37" s="308">
        <v>0</v>
      </c>
      <c r="W37" s="308">
        <v>0</v>
      </c>
      <c r="X37" s="308">
        <v>0</v>
      </c>
      <c r="Y37" s="308">
        <v>0</v>
      </c>
      <c r="Z37" s="308">
        <v>0</v>
      </c>
      <c r="AA37" s="308">
        <v>0</v>
      </c>
      <c r="AB37" s="303">
        <f t="shared" si="53"/>
        <v>0</v>
      </c>
      <c r="AC37" s="304">
        <f t="shared" si="54"/>
        <v>0</v>
      </c>
    </row>
    <row r="38" ht="15">
      <c r="A38" s="305" t="s">
        <v>466</v>
      </c>
      <c r="B38" s="312" t="s">
        <v>467</v>
      </c>
      <c r="C38" s="303">
        <v>0</v>
      </c>
      <c r="D38" s="303">
        <v>0</v>
      </c>
      <c r="E38" s="307">
        <v>0</v>
      </c>
      <c r="F38" s="307">
        <v>0</v>
      </c>
      <c r="G38" s="308">
        <v>0</v>
      </c>
      <c r="H38" s="308">
        <v>0</v>
      </c>
      <c r="I38" s="308">
        <v>0</v>
      </c>
      <c r="J38" s="308">
        <v>0</v>
      </c>
      <c r="K38" s="308">
        <v>0</v>
      </c>
      <c r="L38" s="308">
        <v>0</v>
      </c>
      <c r="M38" s="308">
        <v>0</v>
      </c>
      <c r="N38" s="308">
        <v>0</v>
      </c>
      <c r="O38" s="308">
        <v>0</v>
      </c>
      <c r="P38" s="308">
        <v>0</v>
      </c>
      <c r="Q38" s="308">
        <v>0</v>
      </c>
      <c r="R38" s="308">
        <v>0</v>
      </c>
      <c r="S38" s="308">
        <v>0</v>
      </c>
      <c r="T38" s="308">
        <v>0</v>
      </c>
      <c r="U38" s="308">
        <v>0</v>
      </c>
      <c r="V38" s="308">
        <v>0</v>
      </c>
      <c r="W38" s="308">
        <v>0</v>
      </c>
      <c r="X38" s="308">
        <v>0</v>
      </c>
      <c r="Y38" s="308">
        <v>0</v>
      </c>
      <c r="Z38" s="308">
        <v>0</v>
      </c>
      <c r="AA38" s="308">
        <v>0</v>
      </c>
      <c r="AB38" s="303">
        <f t="shared" si="53"/>
        <v>0</v>
      </c>
      <c r="AC38" s="304">
        <f t="shared" si="54"/>
        <v>0</v>
      </c>
    </row>
    <row r="39" ht="30">
      <c r="A39" s="305" t="s">
        <v>468</v>
      </c>
      <c r="B39" s="306" t="s">
        <v>469</v>
      </c>
      <c r="C39" s="303">
        <v>0</v>
      </c>
      <c r="D39" s="303">
        <v>0</v>
      </c>
      <c r="E39" s="307">
        <v>0</v>
      </c>
      <c r="F39" s="307">
        <v>0</v>
      </c>
      <c r="G39" s="308">
        <v>0</v>
      </c>
      <c r="H39" s="308">
        <v>0</v>
      </c>
      <c r="I39" s="308">
        <v>0</v>
      </c>
      <c r="J39" s="308">
        <v>0</v>
      </c>
      <c r="K39" s="308">
        <v>0</v>
      </c>
      <c r="L39" s="308">
        <v>0</v>
      </c>
      <c r="M39" s="308">
        <v>0</v>
      </c>
      <c r="N39" s="308">
        <v>0</v>
      </c>
      <c r="O39" s="308">
        <v>0</v>
      </c>
      <c r="P39" s="308">
        <v>0</v>
      </c>
      <c r="Q39" s="308">
        <v>0</v>
      </c>
      <c r="R39" s="308">
        <v>0</v>
      </c>
      <c r="S39" s="308">
        <v>0</v>
      </c>
      <c r="T39" s="308">
        <v>0</v>
      </c>
      <c r="U39" s="308">
        <v>0</v>
      </c>
      <c r="V39" s="308">
        <v>0</v>
      </c>
      <c r="W39" s="308">
        <v>0</v>
      </c>
      <c r="X39" s="308">
        <v>0</v>
      </c>
      <c r="Y39" s="308">
        <v>0</v>
      </c>
      <c r="Z39" s="308">
        <v>0</v>
      </c>
      <c r="AA39" s="308">
        <v>0</v>
      </c>
      <c r="AB39" s="303">
        <f t="shared" si="53"/>
        <v>0</v>
      </c>
      <c r="AC39" s="304">
        <f t="shared" si="54"/>
        <v>0</v>
      </c>
    </row>
    <row r="40" ht="30">
      <c r="A40" s="305" t="s">
        <v>470</v>
      </c>
      <c r="B40" s="306" t="s">
        <v>471</v>
      </c>
      <c r="C40" s="303">
        <v>0</v>
      </c>
      <c r="D40" s="303">
        <v>0</v>
      </c>
      <c r="E40" s="307">
        <v>0</v>
      </c>
      <c r="F40" s="307">
        <v>0</v>
      </c>
      <c r="G40" s="308">
        <v>0</v>
      </c>
      <c r="H40" s="308">
        <v>0</v>
      </c>
      <c r="I40" s="308">
        <v>0</v>
      </c>
      <c r="J40" s="308">
        <v>0</v>
      </c>
      <c r="K40" s="308">
        <v>0</v>
      </c>
      <c r="L40" s="308">
        <v>0</v>
      </c>
      <c r="M40" s="308">
        <v>0</v>
      </c>
      <c r="N40" s="308">
        <v>0</v>
      </c>
      <c r="O40" s="308">
        <v>0</v>
      </c>
      <c r="P40" s="308">
        <v>0</v>
      </c>
      <c r="Q40" s="308">
        <v>0</v>
      </c>
      <c r="R40" s="308">
        <v>0</v>
      </c>
      <c r="S40" s="308">
        <v>0</v>
      </c>
      <c r="T40" s="308">
        <v>0</v>
      </c>
      <c r="U40" s="308">
        <v>0</v>
      </c>
      <c r="V40" s="308">
        <v>0</v>
      </c>
      <c r="W40" s="308">
        <v>0</v>
      </c>
      <c r="X40" s="308">
        <v>0</v>
      </c>
      <c r="Y40" s="308">
        <v>0</v>
      </c>
      <c r="Z40" s="308">
        <v>0</v>
      </c>
      <c r="AA40" s="308">
        <v>0</v>
      </c>
      <c r="AB40" s="303">
        <f t="shared" si="53"/>
        <v>0</v>
      </c>
      <c r="AC40" s="304">
        <f t="shared" si="54"/>
        <v>0</v>
      </c>
    </row>
    <row r="41" ht="15">
      <c r="A41" s="305" t="s">
        <v>472</v>
      </c>
      <c r="B41" s="306" t="s">
        <v>473</v>
      </c>
      <c r="C41" s="303">
        <v>0</v>
      </c>
      <c r="D41" s="303">
        <v>0</v>
      </c>
      <c r="E41" s="307">
        <v>0</v>
      </c>
      <c r="F41" s="307">
        <v>0</v>
      </c>
      <c r="G41" s="308">
        <v>0</v>
      </c>
      <c r="H41" s="308">
        <v>0</v>
      </c>
      <c r="I41" s="308">
        <v>0</v>
      </c>
      <c r="J41" s="308">
        <v>0</v>
      </c>
      <c r="K41" s="308">
        <v>0</v>
      </c>
      <c r="L41" s="308">
        <v>0</v>
      </c>
      <c r="M41" s="308">
        <v>0</v>
      </c>
      <c r="N41" s="308">
        <v>0</v>
      </c>
      <c r="O41" s="308">
        <v>0</v>
      </c>
      <c r="P41" s="308">
        <v>0</v>
      </c>
      <c r="Q41" s="308">
        <v>0</v>
      </c>
      <c r="R41" s="308">
        <v>0</v>
      </c>
      <c r="S41" s="308">
        <v>0</v>
      </c>
      <c r="T41" s="308">
        <v>0</v>
      </c>
      <c r="U41" s="308">
        <v>0</v>
      </c>
      <c r="V41" s="308">
        <v>0</v>
      </c>
      <c r="W41" s="308">
        <v>0</v>
      </c>
      <c r="X41" s="308">
        <v>0</v>
      </c>
      <c r="Y41" s="308">
        <v>0</v>
      </c>
      <c r="Z41" s="308">
        <v>0</v>
      </c>
      <c r="AA41" s="308">
        <v>0</v>
      </c>
      <c r="AB41" s="303">
        <f t="shared" si="53"/>
        <v>0</v>
      </c>
      <c r="AC41" s="304">
        <f t="shared" si="54"/>
        <v>0</v>
      </c>
    </row>
    <row r="42" ht="15">
      <c r="A42" s="305" t="s">
        <v>474</v>
      </c>
      <c r="B42" s="312" t="s">
        <v>475</v>
      </c>
      <c r="C42" s="303">
        <v>0</v>
      </c>
      <c r="D42" s="303">
        <v>0</v>
      </c>
      <c r="E42" s="307">
        <v>0</v>
      </c>
      <c r="F42" s="307">
        <v>0</v>
      </c>
      <c r="G42" s="308">
        <v>0</v>
      </c>
      <c r="H42" s="308">
        <v>0</v>
      </c>
      <c r="I42" s="308">
        <v>0</v>
      </c>
      <c r="J42" s="308">
        <v>0</v>
      </c>
      <c r="K42" s="308">
        <v>0</v>
      </c>
      <c r="L42" s="308">
        <v>0</v>
      </c>
      <c r="M42" s="308">
        <v>0</v>
      </c>
      <c r="N42" s="308">
        <v>0</v>
      </c>
      <c r="O42" s="308">
        <v>0</v>
      </c>
      <c r="P42" s="308">
        <v>0</v>
      </c>
      <c r="Q42" s="308">
        <v>0</v>
      </c>
      <c r="R42" s="308">
        <v>0</v>
      </c>
      <c r="S42" s="308">
        <v>0</v>
      </c>
      <c r="T42" s="308">
        <v>0</v>
      </c>
      <c r="U42" s="308">
        <v>0</v>
      </c>
      <c r="V42" s="308">
        <v>0</v>
      </c>
      <c r="W42" s="308">
        <v>0</v>
      </c>
      <c r="X42" s="308">
        <v>0</v>
      </c>
      <c r="Y42" s="308">
        <v>0</v>
      </c>
      <c r="Z42" s="308">
        <v>0</v>
      </c>
      <c r="AA42" s="308">
        <v>0</v>
      </c>
      <c r="AB42" s="303">
        <f t="shared" si="53"/>
        <v>0</v>
      </c>
      <c r="AC42" s="304">
        <f t="shared" si="54"/>
        <v>0</v>
      </c>
    </row>
    <row r="43" ht="15">
      <c r="A43" s="301" t="s">
        <v>24</v>
      </c>
      <c r="B43" s="302" t="s">
        <v>476</v>
      </c>
      <c r="C43" s="303">
        <v>0</v>
      </c>
      <c r="D43" s="303">
        <v>0</v>
      </c>
      <c r="E43" s="307">
        <v>0</v>
      </c>
      <c r="F43" s="307">
        <v>0</v>
      </c>
      <c r="G43" s="303">
        <v>0</v>
      </c>
      <c r="H43" s="303">
        <v>0</v>
      </c>
      <c r="I43" s="303">
        <v>0</v>
      </c>
      <c r="J43" s="303">
        <v>0</v>
      </c>
      <c r="K43" s="303">
        <v>0</v>
      </c>
      <c r="L43" s="303">
        <v>0</v>
      </c>
      <c r="M43" s="303">
        <v>0</v>
      </c>
      <c r="N43" s="303">
        <v>0</v>
      </c>
      <c r="O43" s="303">
        <v>0</v>
      </c>
      <c r="P43" s="303">
        <v>0</v>
      </c>
      <c r="Q43" s="303">
        <v>0</v>
      </c>
      <c r="R43" s="311">
        <v>0</v>
      </c>
      <c r="S43" s="303">
        <v>0</v>
      </c>
      <c r="T43" s="303">
        <v>0</v>
      </c>
      <c r="U43" s="303">
        <v>0</v>
      </c>
      <c r="V43" s="303">
        <v>0</v>
      </c>
      <c r="W43" s="303">
        <v>0</v>
      </c>
      <c r="X43" s="303">
        <v>0</v>
      </c>
      <c r="Y43" s="303">
        <v>0</v>
      </c>
      <c r="Z43" s="303">
        <v>0</v>
      </c>
      <c r="AA43" s="303">
        <v>0</v>
      </c>
      <c r="AB43" s="303">
        <f t="shared" si="53"/>
        <v>0</v>
      </c>
      <c r="AC43" s="304">
        <f t="shared" si="54"/>
        <v>0</v>
      </c>
    </row>
    <row r="44" ht="15">
      <c r="A44" s="305" t="s">
        <v>477</v>
      </c>
      <c r="B44" s="306" t="s">
        <v>478</v>
      </c>
      <c r="C44" s="303">
        <v>0</v>
      </c>
      <c r="D44" s="303">
        <v>0</v>
      </c>
      <c r="E44" s="307">
        <v>0</v>
      </c>
      <c r="F44" s="307">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3">
        <f t="shared" si="53"/>
        <v>0</v>
      </c>
      <c r="AC44" s="304">
        <f t="shared" si="54"/>
        <v>0</v>
      </c>
    </row>
    <row r="45" ht="15">
      <c r="A45" s="305" t="s">
        <v>479</v>
      </c>
      <c r="B45" s="306" t="s">
        <v>465</v>
      </c>
      <c r="C45" s="303">
        <v>0</v>
      </c>
      <c r="D45" s="303">
        <v>0</v>
      </c>
      <c r="E45" s="307">
        <v>0</v>
      </c>
      <c r="F45" s="307">
        <v>0</v>
      </c>
      <c r="G45" s="308">
        <v>0</v>
      </c>
      <c r="H45" s="308">
        <v>0</v>
      </c>
      <c r="I45" s="308">
        <v>0</v>
      </c>
      <c r="J45" s="308">
        <v>0</v>
      </c>
      <c r="K45" s="308">
        <v>0</v>
      </c>
      <c r="L45" s="308">
        <v>0</v>
      </c>
      <c r="M45" s="308">
        <v>0</v>
      </c>
      <c r="N45" s="308">
        <v>0</v>
      </c>
      <c r="O45" s="308">
        <v>0</v>
      </c>
      <c r="P45" s="308">
        <v>0</v>
      </c>
      <c r="Q45" s="308">
        <v>0</v>
      </c>
      <c r="R45" s="309">
        <v>0</v>
      </c>
      <c r="S45" s="308">
        <v>0</v>
      </c>
      <c r="T45" s="308">
        <v>0</v>
      </c>
      <c r="U45" s="308">
        <v>0</v>
      </c>
      <c r="V45" s="308">
        <v>0</v>
      </c>
      <c r="W45" s="308">
        <v>0</v>
      </c>
      <c r="X45" s="308">
        <v>0</v>
      </c>
      <c r="Y45" s="308">
        <v>0</v>
      </c>
      <c r="Z45" s="308">
        <v>0</v>
      </c>
      <c r="AA45" s="308">
        <v>0</v>
      </c>
      <c r="AB45" s="303">
        <f t="shared" si="53"/>
        <v>0</v>
      </c>
      <c r="AC45" s="304">
        <f t="shared" si="54"/>
        <v>0</v>
      </c>
    </row>
    <row r="46" ht="15">
      <c r="A46" s="305" t="s">
        <v>480</v>
      </c>
      <c r="B46" s="306" t="s">
        <v>467</v>
      </c>
      <c r="C46" s="303">
        <v>0</v>
      </c>
      <c r="D46" s="303">
        <v>0</v>
      </c>
      <c r="E46" s="307">
        <v>0</v>
      </c>
      <c r="F46" s="307">
        <v>0</v>
      </c>
      <c r="G46" s="308">
        <v>0</v>
      </c>
      <c r="H46" s="308">
        <v>0</v>
      </c>
      <c r="I46" s="308">
        <v>0</v>
      </c>
      <c r="J46" s="308">
        <v>0</v>
      </c>
      <c r="K46" s="308">
        <v>0</v>
      </c>
      <c r="L46" s="308">
        <v>0</v>
      </c>
      <c r="M46" s="308">
        <v>0</v>
      </c>
      <c r="N46" s="308">
        <v>0</v>
      </c>
      <c r="O46" s="308">
        <v>0</v>
      </c>
      <c r="P46" s="308">
        <v>0</v>
      </c>
      <c r="Q46" s="308">
        <v>0</v>
      </c>
      <c r="R46" s="308">
        <v>0</v>
      </c>
      <c r="S46" s="308">
        <v>0</v>
      </c>
      <c r="T46" s="308">
        <v>0</v>
      </c>
      <c r="U46" s="308">
        <v>0</v>
      </c>
      <c r="V46" s="308">
        <v>0</v>
      </c>
      <c r="W46" s="308">
        <v>0</v>
      </c>
      <c r="X46" s="308">
        <v>0</v>
      </c>
      <c r="Y46" s="308">
        <v>0</v>
      </c>
      <c r="Z46" s="308">
        <v>0</v>
      </c>
      <c r="AA46" s="308">
        <v>0</v>
      </c>
      <c r="AB46" s="303">
        <f t="shared" si="53"/>
        <v>0</v>
      </c>
      <c r="AC46" s="304">
        <f t="shared" si="54"/>
        <v>0</v>
      </c>
    </row>
    <row r="47" ht="30">
      <c r="A47" s="305" t="s">
        <v>481</v>
      </c>
      <c r="B47" s="306" t="s">
        <v>469</v>
      </c>
      <c r="C47" s="303">
        <v>0</v>
      </c>
      <c r="D47" s="303">
        <v>0</v>
      </c>
      <c r="E47" s="307">
        <v>0</v>
      </c>
      <c r="F47" s="307">
        <v>0</v>
      </c>
      <c r="G47" s="308">
        <v>0</v>
      </c>
      <c r="H47" s="308">
        <v>0</v>
      </c>
      <c r="I47" s="308">
        <v>0</v>
      </c>
      <c r="J47" s="308">
        <v>0</v>
      </c>
      <c r="K47" s="308">
        <v>0</v>
      </c>
      <c r="L47" s="308">
        <v>0</v>
      </c>
      <c r="M47" s="308">
        <v>0</v>
      </c>
      <c r="N47" s="308">
        <v>0</v>
      </c>
      <c r="O47" s="308">
        <v>0</v>
      </c>
      <c r="P47" s="308">
        <v>0</v>
      </c>
      <c r="Q47" s="308">
        <v>0</v>
      </c>
      <c r="R47" s="308">
        <v>0</v>
      </c>
      <c r="S47" s="308">
        <v>0</v>
      </c>
      <c r="T47" s="308">
        <v>0</v>
      </c>
      <c r="U47" s="308">
        <v>0</v>
      </c>
      <c r="V47" s="308">
        <v>0</v>
      </c>
      <c r="W47" s="308">
        <v>0</v>
      </c>
      <c r="X47" s="308">
        <v>0</v>
      </c>
      <c r="Y47" s="308">
        <v>0</v>
      </c>
      <c r="Z47" s="308">
        <v>0</v>
      </c>
      <c r="AA47" s="308">
        <v>0</v>
      </c>
      <c r="AB47" s="303">
        <f t="shared" si="53"/>
        <v>0</v>
      </c>
      <c r="AC47" s="304">
        <f t="shared" si="54"/>
        <v>0</v>
      </c>
    </row>
    <row r="48" ht="30">
      <c r="A48" s="305" t="s">
        <v>482</v>
      </c>
      <c r="B48" s="306" t="s">
        <v>471</v>
      </c>
      <c r="C48" s="303">
        <v>0</v>
      </c>
      <c r="D48" s="303">
        <v>0</v>
      </c>
      <c r="E48" s="307">
        <v>0</v>
      </c>
      <c r="F48" s="307">
        <v>0</v>
      </c>
      <c r="G48" s="308">
        <v>0</v>
      </c>
      <c r="H48" s="308">
        <v>0</v>
      </c>
      <c r="I48" s="308">
        <v>0</v>
      </c>
      <c r="J48" s="308">
        <v>0</v>
      </c>
      <c r="K48" s="308">
        <v>0</v>
      </c>
      <c r="L48" s="308">
        <v>0</v>
      </c>
      <c r="M48" s="308">
        <v>0</v>
      </c>
      <c r="N48" s="308">
        <v>0</v>
      </c>
      <c r="O48" s="308">
        <v>0</v>
      </c>
      <c r="P48" s="308">
        <v>0</v>
      </c>
      <c r="Q48" s="308">
        <v>0</v>
      </c>
      <c r="R48" s="308">
        <v>0</v>
      </c>
      <c r="S48" s="308">
        <v>0</v>
      </c>
      <c r="T48" s="308">
        <v>0</v>
      </c>
      <c r="U48" s="308">
        <v>0</v>
      </c>
      <c r="V48" s="308">
        <v>0</v>
      </c>
      <c r="W48" s="308">
        <v>0</v>
      </c>
      <c r="X48" s="308">
        <v>0</v>
      </c>
      <c r="Y48" s="308">
        <v>0</v>
      </c>
      <c r="Z48" s="308">
        <v>0</v>
      </c>
      <c r="AA48" s="308">
        <v>0</v>
      </c>
      <c r="AB48" s="303">
        <f t="shared" si="53"/>
        <v>0</v>
      </c>
      <c r="AC48" s="304">
        <f t="shared" si="54"/>
        <v>0</v>
      </c>
    </row>
    <row r="49" ht="15">
      <c r="A49" s="305" t="s">
        <v>483</v>
      </c>
      <c r="B49" s="306" t="s">
        <v>473</v>
      </c>
      <c r="C49" s="303">
        <v>0</v>
      </c>
      <c r="D49" s="303">
        <v>0</v>
      </c>
      <c r="E49" s="307">
        <v>0</v>
      </c>
      <c r="F49" s="307">
        <v>0</v>
      </c>
      <c r="G49" s="308">
        <v>0</v>
      </c>
      <c r="H49" s="308">
        <v>0</v>
      </c>
      <c r="I49" s="308">
        <v>0</v>
      </c>
      <c r="J49" s="308">
        <v>0</v>
      </c>
      <c r="K49" s="308">
        <v>0</v>
      </c>
      <c r="L49" s="308">
        <v>0</v>
      </c>
      <c r="M49" s="308">
        <v>0</v>
      </c>
      <c r="N49" s="308">
        <v>0</v>
      </c>
      <c r="O49" s="308">
        <v>0</v>
      </c>
      <c r="P49" s="308">
        <v>0</v>
      </c>
      <c r="Q49" s="308">
        <v>0</v>
      </c>
      <c r="R49" s="308">
        <v>0</v>
      </c>
      <c r="S49" s="308">
        <v>0</v>
      </c>
      <c r="T49" s="308">
        <v>0</v>
      </c>
      <c r="U49" s="308">
        <v>0</v>
      </c>
      <c r="V49" s="308">
        <v>0</v>
      </c>
      <c r="W49" s="308">
        <v>0</v>
      </c>
      <c r="X49" s="308">
        <v>0</v>
      </c>
      <c r="Y49" s="308">
        <v>0</v>
      </c>
      <c r="Z49" s="308">
        <v>0</v>
      </c>
      <c r="AA49" s="308">
        <v>0</v>
      </c>
      <c r="AB49" s="303">
        <f t="shared" si="53"/>
        <v>0</v>
      </c>
      <c r="AC49" s="304">
        <f t="shared" si="54"/>
        <v>0</v>
      </c>
    </row>
    <row r="50" ht="15">
      <c r="A50" s="305" t="s">
        <v>484</v>
      </c>
      <c r="B50" s="312" t="s">
        <v>485</v>
      </c>
      <c r="C50" s="303">
        <v>0</v>
      </c>
      <c r="D50" s="303">
        <v>0</v>
      </c>
      <c r="E50" s="307">
        <v>0</v>
      </c>
      <c r="F50" s="307">
        <v>0</v>
      </c>
      <c r="G50" s="308">
        <v>0</v>
      </c>
      <c r="H50" s="308">
        <v>0</v>
      </c>
      <c r="I50" s="308">
        <v>0</v>
      </c>
      <c r="J50" s="308">
        <v>0</v>
      </c>
      <c r="K50" s="308">
        <v>0</v>
      </c>
      <c r="L50" s="308">
        <v>0</v>
      </c>
      <c r="M50" s="308">
        <v>0</v>
      </c>
      <c r="N50" s="308">
        <v>0</v>
      </c>
      <c r="O50" s="308">
        <v>0</v>
      </c>
      <c r="P50" s="308">
        <v>0</v>
      </c>
      <c r="Q50" s="308">
        <v>0</v>
      </c>
      <c r="R50" s="308">
        <v>0</v>
      </c>
      <c r="S50" s="308">
        <v>0</v>
      </c>
      <c r="T50" s="308">
        <v>0</v>
      </c>
      <c r="U50" s="308">
        <v>0</v>
      </c>
      <c r="V50" s="308">
        <v>0</v>
      </c>
      <c r="W50" s="308">
        <v>0</v>
      </c>
      <c r="X50" s="308">
        <v>0</v>
      </c>
      <c r="Y50" s="308">
        <v>0</v>
      </c>
      <c r="Z50" s="308">
        <v>0</v>
      </c>
      <c r="AA50" s="308">
        <v>0</v>
      </c>
      <c r="AB50" s="303">
        <f t="shared" si="53"/>
        <v>0</v>
      </c>
      <c r="AC50" s="304">
        <f t="shared" si="54"/>
        <v>0</v>
      </c>
    </row>
    <row r="51" ht="35.25" customHeight="1">
      <c r="A51" s="301" t="s">
        <v>27</v>
      </c>
      <c r="B51" s="302" t="s">
        <v>486</v>
      </c>
      <c r="C51" s="303">
        <v>0</v>
      </c>
      <c r="D51" s="303">
        <v>0</v>
      </c>
      <c r="E51" s="307">
        <v>0</v>
      </c>
      <c r="F51" s="307">
        <v>0</v>
      </c>
      <c r="G51" s="303">
        <v>0</v>
      </c>
      <c r="H51" s="303">
        <v>0</v>
      </c>
      <c r="I51" s="303">
        <v>0</v>
      </c>
      <c r="J51" s="303">
        <v>0</v>
      </c>
      <c r="K51" s="303">
        <v>0</v>
      </c>
      <c r="L51" s="303">
        <v>0</v>
      </c>
      <c r="M51" s="303">
        <v>0</v>
      </c>
      <c r="N51" s="303">
        <v>0</v>
      </c>
      <c r="O51" s="303">
        <v>0</v>
      </c>
      <c r="P51" s="303">
        <v>0</v>
      </c>
      <c r="Q51" s="303">
        <v>0</v>
      </c>
      <c r="R51" s="311">
        <v>0</v>
      </c>
      <c r="S51" s="303">
        <v>0</v>
      </c>
      <c r="T51" s="303">
        <v>0</v>
      </c>
      <c r="U51" s="303">
        <v>0</v>
      </c>
      <c r="V51" s="303">
        <v>0</v>
      </c>
      <c r="W51" s="303">
        <v>0</v>
      </c>
      <c r="X51" s="303">
        <v>0</v>
      </c>
      <c r="Y51" s="303">
        <v>0</v>
      </c>
      <c r="Z51" s="303">
        <v>0</v>
      </c>
      <c r="AA51" s="303">
        <v>0</v>
      </c>
      <c r="AB51" s="303">
        <f t="shared" si="53"/>
        <v>0</v>
      </c>
      <c r="AC51" s="304">
        <f t="shared" si="54"/>
        <v>0</v>
      </c>
    </row>
    <row r="52" ht="15">
      <c r="A52" s="305" t="s">
        <v>487</v>
      </c>
      <c r="B52" s="306" t="s">
        <v>488</v>
      </c>
      <c r="C52" s="303">
        <v>0</v>
      </c>
      <c r="D52" s="303">
        <v>0</v>
      </c>
      <c r="E52" s="307">
        <v>0</v>
      </c>
      <c r="F52" s="307">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3">
        <f t="shared" si="53"/>
        <v>0</v>
      </c>
      <c r="AC52" s="304">
        <f t="shared" si="54"/>
        <v>0</v>
      </c>
    </row>
    <row r="53" ht="15">
      <c r="A53" s="305" t="s">
        <v>489</v>
      </c>
      <c r="B53" s="306" t="s">
        <v>336</v>
      </c>
      <c r="C53" s="303">
        <v>0</v>
      </c>
      <c r="D53" s="303">
        <v>0</v>
      </c>
      <c r="E53" s="307">
        <v>0</v>
      </c>
      <c r="F53" s="307">
        <v>0</v>
      </c>
      <c r="G53" s="308">
        <v>0</v>
      </c>
      <c r="H53" s="308">
        <v>0</v>
      </c>
      <c r="I53" s="308">
        <v>0</v>
      </c>
      <c r="J53" s="308">
        <v>0</v>
      </c>
      <c r="K53" s="308">
        <v>0</v>
      </c>
      <c r="L53" s="308">
        <v>0</v>
      </c>
      <c r="M53" s="308">
        <v>0</v>
      </c>
      <c r="N53" s="308">
        <v>0</v>
      </c>
      <c r="O53" s="308">
        <v>0</v>
      </c>
      <c r="P53" s="308">
        <v>0</v>
      </c>
      <c r="Q53" s="308">
        <v>0</v>
      </c>
      <c r="R53" s="309">
        <v>0</v>
      </c>
      <c r="S53" s="308">
        <v>0</v>
      </c>
      <c r="T53" s="308">
        <v>0</v>
      </c>
      <c r="U53" s="308">
        <v>0</v>
      </c>
      <c r="V53" s="308">
        <v>0</v>
      </c>
      <c r="W53" s="308">
        <v>0</v>
      </c>
      <c r="X53" s="308">
        <v>0</v>
      </c>
      <c r="Y53" s="308">
        <v>0</v>
      </c>
      <c r="Z53" s="308">
        <v>0</v>
      </c>
      <c r="AA53" s="308">
        <v>0</v>
      </c>
      <c r="AB53" s="303">
        <f t="shared" si="53"/>
        <v>0</v>
      </c>
      <c r="AC53" s="304">
        <f t="shared" si="54"/>
        <v>0</v>
      </c>
    </row>
    <row r="54" ht="15">
      <c r="A54" s="305" t="s">
        <v>490</v>
      </c>
      <c r="B54" s="312" t="s">
        <v>491</v>
      </c>
      <c r="C54" s="303">
        <v>0</v>
      </c>
      <c r="D54" s="303">
        <v>0</v>
      </c>
      <c r="E54" s="307">
        <v>0</v>
      </c>
      <c r="F54" s="307">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3">
        <f t="shared" si="53"/>
        <v>0</v>
      </c>
      <c r="AC54" s="304">
        <f t="shared" si="54"/>
        <v>0</v>
      </c>
    </row>
    <row r="55" ht="15">
      <c r="A55" s="305" t="s">
        <v>492</v>
      </c>
      <c r="B55" s="312" t="s">
        <v>493</v>
      </c>
      <c r="C55" s="303">
        <v>0</v>
      </c>
      <c r="D55" s="303">
        <v>0</v>
      </c>
      <c r="E55" s="307">
        <v>0</v>
      </c>
      <c r="F55" s="307">
        <v>0</v>
      </c>
      <c r="G55" s="308">
        <v>0</v>
      </c>
      <c r="H55" s="308">
        <v>0</v>
      </c>
      <c r="I55" s="308">
        <v>0</v>
      </c>
      <c r="J55" s="308">
        <v>0</v>
      </c>
      <c r="K55" s="308">
        <v>0</v>
      </c>
      <c r="L55" s="308">
        <v>0</v>
      </c>
      <c r="M55" s="308">
        <v>0</v>
      </c>
      <c r="N55" s="308">
        <v>0</v>
      </c>
      <c r="O55" s="308">
        <v>0</v>
      </c>
      <c r="P55" s="308">
        <v>0</v>
      </c>
      <c r="Q55" s="308">
        <v>0</v>
      </c>
      <c r="R55" s="308">
        <v>0</v>
      </c>
      <c r="S55" s="308">
        <v>0</v>
      </c>
      <c r="T55" s="308">
        <v>0</v>
      </c>
      <c r="U55" s="308">
        <v>0</v>
      </c>
      <c r="V55" s="308">
        <v>0</v>
      </c>
      <c r="W55" s="308">
        <v>0</v>
      </c>
      <c r="X55" s="308">
        <v>0</v>
      </c>
      <c r="Y55" s="308">
        <v>0</v>
      </c>
      <c r="Z55" s="308">
        <v>0</v>
      </c>
      <c r="AA55" s="308">
        <v>0</v>
      </c>
      <c r="AB55" s="303">
        <f t="shared" si="53"/>
        <v>0</v>
      </c>
      <c r="AC55" s="304">
        <f t="shared" si="54"/>
        <v>0</v>
      </c>
    </row>
    <row r="56" ht="15">
      <c r="A56" s="305" t="s">
        <v>494</v>
      </c>
      <c r="B56" s="312" t="s">
        <v>495</v>
      </c>
      <c r="C56" s="303">
        <v>0</v>
      </c>
      <c r="D56" s="303">
        <v>0</v>
      </c>
      <c r="E56" s="307">
        <v>0</v>
      </c>
      <c r="F56" s="307">
        <v>0</v>
      </c>
      <c r="G56" s="308">
        <v>0</v>
      </c>
      <c r="H56" s="308">
        <v>0</v>
      </c>
      <c r="I56" s="308">
        <v>0</v>
      </c>
      <c r="J56" s="308">
        <v>0</v>
      </c>
      <c r="K56" s="308">
        <v>0</v>
      </c>
      <c r="L56" s="308">
        <v>0</v>
      </c>
      <c r="M56" s="308">
        <v>0</v>
      </c>
      <c r="N56" s="308">
        <v>0</v>
      </c>
      <c r="O56" s="308">
        <v>0</v>
      </c>
      <c r="P56" s="308">
        <v>0</v>
      </c>
      <c r="Q56" s="308">
        <v>0</v>
      </c>
      <c r="R56" s="308">
        <v>0</v>
      </c>
      <c r="S56" s="308">
        <v>0</v>
      </c>
      <c r="T56" s="308">
        <v>0</v>
      </c>
      <c r="U56" s="308">
        <v>0</v>
      </c>
      <c r="V56" s="308">
        <v>0</v>
      </c>
      <c r="W56" s="308">
        <v>0</v>
      </c>
      <c r="X56" s="308">
        <v>0</v>
      </c>
      <c r="Y56" s="308">
        <v>0</v>
      </c>
      <c r="Z56" s="308">
        <v>0</v>
      </c>
      <c r="AA56" s="308">
        <v>0</v>
      </c>
      <c r="AB56" s="303">
        <f t="shared" si="53"/>
        <v>0</v>
      </c>
      <c r="AC56" s="304">
        <f t="shared" si="54"/>
        <v>0</v>
      </c>
    </row>
    <row r="57" ht="15">
      <c r="A57" s="305" t="s">
        <v>496</v>
      </c>
      <c r="B57" s="312" t="s">
        <v>485</v>
      </c>
      <c r="C57" s="303">
        <v>0</v>
      </c>
      <c r="D57" s="303">
        <v>0</v>
      </c>
      <c r="E57" s="307">
        <v>0</v>
      </c>
      <c r="F57" s="307">
        <v>0</v>
      </c>
      <c r="G57" s="308">
        <v>0</v>
      </c>
      <c r="H57" s="308">
        <v>0</v>
      </c>
      <c r="I57" s="308">
        <v>0</v>
      </c>
      <c r="J57" s="308">
        <v>0</v>
      </c>
      <c r="K57" s="308">
        <v>0</v>
      </c>
      <c r="L57" s="308">
        <v>0</v>
      </c>
      <c r="M57" s="308">
        <v>0</v>
      </c>
      <c r="N57" s="308">
        <v>0</v>
      </c>
      <c r="O57" s="308">
        <v>0</v>
      </c>
      <c r="P57" s="308">
        <v>0</v>
      </c>
      <c r="Q57" s="308">
        <v>0</v>
      </c>
      <c r="R57" s="308">
        <f>R50</f>
        <v>0</v>
      </c>
      <c r="S57" s="308">
        <v>0</v>
      </c>
      <c r="T57" s="308">
        <v>0</v>
      </c>
      <c r="U57" s="308">
        <v>0</v>
      </c>
      <c r="V57" s="308">
        <f>V50</f>
        <v>0</v>
      </c>
      <c r="W57" s="308">
        <v>0</v>
      </c>
      <c r="X57" s="308">
        <v>0</v>
      </c>
      <c r="Y57" s="308">
        <v>0</v>
      </c>
      <c r="Z57" s="308">
        <f>Z50</f>
        <v>0</v>
      </c>
      <c r="AA57" s="308">
        <v>0</v>
      </c>
      <c r="AB57" s="303">
        <f t="shared" si="53"/>
        <v>0</v>
      </c>
      <c r="AC57" s="304">
        <f t="shared" si="54"/>
        <v>0</v>
      </c>
    </row>
    <row r="58" ht="36.75" customHeight="1">
      <c r="A58" s="301" t="s">
        <v>30</v>
      </c>
      <c r="B58" s="313" t="s">
        <v>497</v>
      </c>
      <c r="C58" s="303">
        <v>0</v>
      </c>
      <c r="D58" s="303">
        <v>0</v>
      </c>
      <c r="E58" s="307">
        <v>0</v>
      </c>
      <c r="F58" s="307">
        <v>0</v>
      </c>
      <c r="G58" s="303">
        <v>0</v>
      </c>
      <c r="H58" s="303">
        <v>0</v>
      </c>
      <c r="I58" s="303">
        <v>0</v>
      </c>
      <c r="J58" s="303">
        <v>0</v>
      </c>
      <c r="K58" s="303">
        <v>0</v>
      </c>
      <c r="L58" s="303">
        <v>0</v>
      </c>
      <c r="M58" s="303">
        <v>0</v>
      </c>
      <c r="N58" s="303">
        <v>0</v>
      </c>
      <c r="O58" s="303">
        <v>0</v>
      </c>
      <c r="P58" s="303">
        <v>0</v>
      </c>
      <c r="Q58" s="303">
        <v>0</v>
      </c>
      <c r="R58" s="303">
        <f>R30</f>
        <v>0</v>
      </c>
      <c r="S58" s="303">
        <v>0</v>
      </c>
      <c r="T58" s="303">
        <v>0</v>
      </c>
      <c r="U58" s="303">
        <v>0</v>
      </c>
      <c r="V58" s="303">
        <f>V30</f>
        <v>0</v>
      </c>
      <c r="W58" s="303">
        <v>0</v>
      </c>
      <c r="X58" s="303">
        <v>0</v>
      </c>
      <c r="Y58" s="303">
        <v>0</v>
      </c>
      <c r="Z58" s="303">
        <f>Z30</f>
        <v>0</v>
      </c>
      <c r="AA58" s="303">
        <v>0</v>
      </c>
      <c r="AB58" s="303">
        <f t="shared" si="53"/>
        <v>0</v>
      </c>
      <c r="AC58" s="304">
        <f t="shared" si="54"/>
        <v>0</v>
      </c>
    </row>
    <row r="59" ht="15">
      <c r="A59" s="301" t="s">
        <v>33</v>
      </c>
      <c r="B59" s="302" t="s">
        <v>498</v>
      </c>
      <c r="C59" s="303">
        <v>0</v>
      </c>
      <c r="D59" s="303">
        <v>0</v>
      </c>
      <c r="E59" s="307">
        <v>0</v>
      </c>
      <c r="F59" s="307">
        <v>0</v>
      </c>
      <c r="G59" s="303">
        <v>0</v>
      </c>
      <c r="H59" s="303">
        <v>0</v>
      </c>
      <c r="I59" s="303">
        <v>0</v>
      </c>
      <c r="J59" s="303">
        <v>0</v>
      </c>
      <c r="K59" s="303">
        <v>0</v>
      </c>
      <c r="L59" s="303">
        <v>0</v>
      </c>
      <c r="M59" s="303">
        <v>0</v>
      </c>
      <c r="N59" s="303">
        <v>0</v>
      </c>
      <c r="O59" s="303">
        <v>0</v>
      </c>
      <c r="P59" s="303">
        <v>0</v>
      </c>
      <c r="Q59" s="303">
        <v>0</v>
      </c>
      <c r="R59" s="311">
        <v>0</v>
      </c>
      <c r="S59" s="303">
        <v>0</v>
      </c>
      <c r="T59" s="303">
        <v>0</v>
      </c>
      <c r="U59" s="303">
        <v>0</v>
      </c>
      <c r="V59" s="303">
        <v>0</v>
      </c>
      <c r="W59" s="303">
        <v>0</v>
      </c>
      <c r="X59" s="303">
        <v>0</v>
      </c>
      <c r="Y59" s="303">
        <v>0</v>
      </c>
      <c r="Z59" s="303">
        <v>0</v>
      </c>
      <c r="AA59" s="303">
        <v>0</v>
      </c>
      <c r="AB59" s="303">
        <f t="shared" si="53"/>
        <v>0</v>
      </c>
      <c r="AC59" s="304">
        <f t="shared" si="54"/>
        <v>0</v>
      </c>
    </row>
    <row r="60" ht="15">
      <c r="A60" s="305" t="s">
        <v>499</v>
      </c>
      <c r="B60" s="314" t="s">
        <v>478</v>
      </c>
      <c r="C60" s="303">
        <v>0</v>
      </c>
      <c r="D60" s="303">
        <v>0</v>
      </c>
      <c r="E60" s="307">
        <v>0</v>
      </c>
      <c r="F60" s="307">
        <v>0</v>
      </c>
      <c r="G60" s="308">
        <v>0</v>
      </c>
      <c r="H60" s="308">
        <v>0</v>
      </c>
      <c r="I60" s="308">
        <v>0</v>
      </c>
      <c r="J60" s="308">
        <v>0</v>
      </c>
      <c r="K60" s="308">
        <v>0</v>
      </c>
      <c r="L60" s="308">
        <v>0</v>
      </c>
      <c r="M60" s="308">
        <v>0</v>
      </c>
      <c r="N60" s="308">
        <v>0</v>
      </c>
      <c r="O60" s="308">
        <v>0</v>
      </c>
      <c r="P60" s="308">
        <v>0</v>
      </c>
      <c r="Q60" s="308">
        <v>0</v>
      </c>
      <c r="R60" s="308">
        <v>0</v>
      </c>
      <c r="S60" s="308">
        <v>0</v>
      </c>
      <c r="T60" s="308">
        <v>0</v>
      </c>
      <c r="U60" s="308">
        <v>0</v>
      </c>
      <c r="V60" s="308">
        <v>0</v>
      </c>
      <c r="W60" s="308">
        <v>0</v>
      </c>
      <c r="X60" s="308">
        <v>0</v>
      </c>
      <c r="Y60" s="308">
        <v>0</v>
      </c>
      <c r="Z60" s="308">
        <v>0</v>
      </c>
      <c r="AA60" s="308">
        <v>0</v>
      </c>
      <c r="AB60" s="303">
        <f t="shared" si="53"/>
        <v>0</v>
      </c>
      <c r="AC60" s="304">
        <f t="shared" si="54"/>
        <v>0</v>
      </c>
    </row>
    <row r="61" ht="15">
      <c r="A61" s="305" t="s">
        <v>500</v>
      </c>
      <c r="B61" s="314" t="s">
        <v>465</v>
      </c>
      <c r="C61" s="303">
        <v>0</v>
      </c>
      <c r="D61" s="303">
        <v>0</v>
      </c>
      <c r="E61" s="307">
        <v>0</v>
      </c>
      <c r="F61" s="307">
        <v>0</v>
      </c>
      <c r="G61" s="308">
        <v>0</v>
      </c>
      <c r="H61" s="308">
        <v>0</v>
      </c>
      <c r="I61" s="308">
        <v>0</v>
      </c>
      <c r="J61" s="308">
        <v>0</v>
      </c>
      <c r="K61" s="308">
        <v>0</v>
      </c>
      <c r="L61" s="308">
        <v>0</v>
      </c>
      <c r="M61" s="308">
        <v>0</v>
      </c>
      <c r="N61" s="308">
        <v>0</v>
      </c>
      <c r="O61" s="308">
        <v>0</v>
      </c>
      <c r="P61" s="308">
        <v>0</v>
      </c>
      <c r="Q61" s="308">
        <v>0</v>
      </c>
      <c r="R61" s="308">
        <v>0</v>
      </c>
      <c r="S61" s="308">
        <v>0</v>
      </c>
      <c r="T61" s="308">
        <v>0</v>
      </c>
      <c r="U61" s="308">
        <v>0</v>
      </c>
      <c r="V61" s="308">
        <v>0</v>
      </c>
      <c r="W61" s="308">
        <v>0</v>
      </c>
      <c r="X61" s="308">
        <v>0</v>
      </c>
      <c r="Y61" s="308">
        <v>0</v>
      </c>
      <c r="Z61" s="308">
        <v>0</v>
      </c>
      <c r="AA61" s="308">
        <v>0</v>
      </c>
      <c r="AB61" s="303">
        <f t="shared" si="53"/>
        <v>0</v>
      </c>
      <c r="AC61" s="304">
        <f t="shared" si="54"/>
        <v>0</v>
      </c>
    </row>
    <row r="62" ht="15">
      <c r="A62" s="305" t="s">
        <v>501</v>
      </c>
      <c r="B62" s="314" t="s">
        <v>467</v>
      </c>
      <c r="C62" s="303">
        <v>0</v>
      </c>
      <c r="D62" s="303">
        <v>0</v>
      </c>
      <c r="E62" s="307">
        <v>0</v>
      </c>
      <c r="F62" s="307">
        <v>0</v>
      </c>
      <c r="G62" s="308">
        <v>0</v>
      </c>
      <c r="H62" s="308">
        <v>0</v>
      </c>
      <c r="I62" s="308">
        <v>0</v>
      </c>
      <c r="J62" s="308">
        <v>0</v>
      </c>
      <c r="K62" s="308">
        <v>0</v>
      </c>
      <c r="L62" s="308">
        <v>0</v>
      </c>
      <c r="M62" s="308">
        <v>0</v>
      </c>
      <c r="N62" s="308">
        <v>0</v>
      </c>
      <c r="O62" s="308">
        <v>0</v>
      </c>
      <c r="P62" s="308">
        <v>0</v>
      </c>
      <c r="Q62" s="308">
        <v>0</v>
      </c>
      <c r="R62" s="308">
        <v>0</v>
      </c>
      <c r="S62" s="308">
        <v>0</v>
      </c>
      <c r="T62" s="308">
        <v>0</v>
      </c>
      <c r="U62" s="308">
        <v>0</v>
      </c>
      <c r="V62" s="308">
        <v>0</v>
      </c>
      <c r="W62" s="308">
        <v>0</v>
      </c>
      <c r="X62" s="308">
        <v>0</v>
      </c>
      <c r="Y62" s="308">
        <v>0</v>
      </c>
      <c r="Z62" s="308">
        <v>0</v>
      </c>
      <c r="AA62" s="308">
        <v>0</v>
      </c>
      <c r="AB62" s="303">
        <f t="shared" si="53"/>
        <v>0</v>
      </c>
      <c r="AC62" s="304">
        <f t="shared" si="54"/>
        <v>0</v>
      </c>
    </row>
    <row r="63" ht="15">
      <c r="A63" s="305" t="s">
        <v>502</v>
      </c>
      <c r="B63" s="314" t="s">
        <v>503</v>
      </c>
      <c r="C63" s="303">
        <v>0</v>
      </c>
      <c r="D63" s="303">
        <v>0</v>
      </c>
      <c r="E63" s="307">
        <v>0</v>
      </c>
      <c r="F63" s="307">
        <v>0</v>
      </c>
      <c r="G63" s="308">
        <v>0</v>
      </c>
      <c r="H63" s="308">
        <v>0</v>
      </c>
      <c r="I63" s="308">
        <v>0</v>
      </c>
      <c r="J63" s="308">
        <v>0</v>
      </c>
      <c r="K63" s="308">
        <v>0</v>
      </c>
      <c r="L63" s="308">
        <v>0</v>
      </c>
      <c r="M63" s="308">
        <v>0</v>
      </c>
      <c r="N63" s="308">
        <v>0</v>
      </c>
      <c r="O63" s="308">
        <v>0</v>
      </c>
      <c r="P63" s="308">
        <v>0</v>
      </c>
      <c r="Q63" s="308">
        <v>0</v>
      </c>
      <c r="R63" s="308">
        <v>0</v>
      </c>
      <c r="S63" s="308">
        <v>0</v>
      </c>
      <c r="T63" s="308">
        <v>0</v>
      </c>
      <c r="U63" s="308">
        <v>0</v>
      </c>
      <c r="V63" s="308">
        <v>0</v>
      </c>
      <c r="W63" s="308">
        <v>0</v>
      </c>
      <c r="X63" s="308">
        <v>0</v>
      </c>
      <c r="Y63" s="308">
        <v>0</v>
      </c>
      <c r="Z63" s="308">
        <v>0</v>
      </c>
      <c r="AA63" s="308">
        <v>0</v>
      </c>
      <c r="AB63" s="303">
        <f t="shared" si="53"/>
        <v>0</v>
      </c>
      <c r="AC63" s="304">
        <f t="shared" si="54"/>
        <v>0</v>
      </c>
    </row>
    <row r="64" ht="15">
      <c r="A64" s="305" t="s">
        <v>504</v>
      </c>
      <c r="B64" s="312" t="s">
        <v>505</v>
      </c>
      <c r="C64" s="303">
        <v>0</v>
      </c>
      <c r="D64" s="303">
        <v>0</v>
      </c>
      <c r="E64" s="307">
        <v>0</v>
      </c>
      <c r="F64" s="307">
        <v>0</v>
      </c>
      <c r="G64" s="308">
        <v>0</v>
      </c>
      <c r="H64" s="308">
        <v>0</v>
      </c>
      <c r="I64" s="308">
        <v>0</v>
      </c>
      <c r="J64" s="308">
        <v>0</v>
      </c>
      <c r="K64" s="308">
        <v>0</v>
      </c>
      <c r="L64" s="308">
        <v>0</v>
      </c>
      <c r="M64" s="308">
        <v>0</v>
      </c>
      <c r="N64" s="308">
        <v>0</v>
      </c>
      <c r="O64" s="308">
        <v>0</v>
      </c>
      <c r="P64" s="308">
        <v>0</v>
      </c>
      <c r="Q64" s="308">
        <v>0</v>
      </c>
      <c r="R64" s="308">
        <v>0</v>
      </c>
      <c r="S64" s="308">
        <v>0</v>
      </c>
      <c r="T64" s="308">
        <v>0</v>
      </c>
      <c r="U64" s="308">
        <v>0</v>
      </c>
      <c r="V64" s="308">
        <v>0</v>
      </c>
      <c r="W64" s="308">
        <v>0</v>
      </c>
      <c r="X64" s="308">
        <v>0</v>
      </c>
      <c r="Y64" s="308">
        <v>0</v>
      </c>
      <c r="Z64" s="308">
        <v>0</v>
      </c>
      <c r="AA64" s="308">
        <v>0</v>
      </c>
      <c r="AB64" s="303">
        <f t="shared" si="53"/>
        <v>0</v>
      </c>
      <c r="AC64" s="304">
        <f t="shared" si="54"/>
        <v>0</v>
      </c>
    </row>
    <row r="65">
      <c r="A65" s="315"/>
      <c r="B65" s="316"/>
      <c r="C65" s="316"/>
      <c r="D65" s="316"/>
      <c r="E65" s="316"/>
      <c r="F65" s="316"/>
      <c r="G65" s="316"/>
    </row>
    <row r="66" ht="54" customHeight="1">
      <c r="B66" s="265"/>
      <c r="C66" s="265"/>
      <c r="D66" s="265"/>
      <c r="E66" s="265"/>
      <c r="F66" s="265"/>
      <c r="G66" s="265"/>
      <c r="H66" s="317"/>
      <c r="I66" s="317"/>
      <c r="J66" s="317"/>
      <c r="K66" s="317"/>
      <c r="L66" s="317"/>
      <c r="M66" s="317"/>
      <c r="N66" s="317"/>
      <c r="O66" s="317"/>
      <c r="P66" s="317"/>
      <c r="Q66" s="317"/>
      <c r="R66" s="317"/>
      <c r="S66" s="317"/>
      <c r="T66" s="317"/>
      <c r="U66" s="317"/>
      <c r="V66" s="317"/>
      <c r="W66" s="317"/>
      <c r="X66" s="317"/>
      <c r="Y66" s="317"/>
      <c r="Z66" s="317"/>
      <c r="AA66" s="317"/>
      <c r="AB66" s="317"/>
    </row>
    <row r="68" ht="50.25" customHeight="1">
      <c r="B68" s="265"/>
      <c r="C68" s="265"/>
      <c r="D68" s="265"/>
      <c r="E68" s="265"/>
      <c r="F68" s="265"/>
      <c r="G68" s="265"/>
    </row>
    <row r="70" ht="36.75" customHeight="1">
      <c r="B70" s="265"/>
      <c r="C70" s="265"/>
      <c r="D70" s="265"/>
      <c r="E70" s="265"/>
      <c r="F70" s="265"/>
      <c r="G70" s="265"/>
    </row>
    <row r="72" ht="51" customHeight="1">
      <c r="B72" s="265"/>
      <c r="C72" s="265"/>
      <c r="D72" s="265"/>
      <c r="E72" s="265"/>
      <c r="F72" s="265"/>
      <c r="G72" s="265"/>
    </row>
    <row r="73" ht="32.25" customHeight="1">
      <c r="B73" s="265"/>
      <c r="C73" s="265"/>
      <c r="D73" s="265"/>
      <c r="E73" s="265"/>
      <c r="F73" s="265"/>
      <c r="G73" s="265"/>
    </row>
    <row r="74" ht="51.75" customHeight="1">
      <c r="B74" s="265"/>
      <c r="C74" s="265"/>
      <c r="D74" s="265"/>
      <c r="E74" s="265"/>
      <c r="F74" s="265"/>
      <c r="G74" s="265"/>
    </row>
    <row r="75" ht="21.75" customHeight="1">
      <c r="B75" s="318"/>
      <c r="C75" s="318"/>
      <c r="D75" s="318"/>
      <c r="E75" s="318"/>
      <c r="F75" s="318"/>
      <c r="G75" s="318"/>
    </row>
    <row r="76" ht="23.25" customHeight="1"/>
    <row r="77" ht="18.75" customHeight="1">
      <c r="B77" s="316"/>
      <c r="C77" s="316"/>
      <c r="D77" s="316"/>
      <c r="E77" s="316"/>
      <c r="F77" s="316"/>
      <c r="G77" s="316"/>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 ref="B66:G66"/>
    <mergeCell ref="B68:G68"/>
    <mergeCell ref="B70:G70"/>
    <mergeCell ref="B72:G72"/>
    <mergeCell ref="B73:G73"/>
    <mergeCell ref="B74:G74"/>
    <mergeCell ref="B75:G75"/>
    <mergeCell ref="B77:G77"/>
  </mergeCells>
  <printOptions headings="0" gridLines="0"/>
  <pageMargins left="0.39370078740157477" right="0.39370078740157477" top="0.78740157480314954" bottom="0.39370078740157477" header="0.31496062992125984" footer="0.31496062992125984"/>
  <pageSetup paperSize="8" scale="52" fitToWidth="1" fitToHeight="1" pageOrder="downThenOver" orientation="landscape" usePrinterDefaults="1" blackAndWhite="0" draft="0" cellComments="none" useFirstPageNumber="0" errors="displayed" horizontalDpi="600" verticalDpi="600" copies="1"/>
  <headerFooter differentFirst="1"/>
  <extLst>
    <ext xmlns:x14="http://schemas.microsoft.com/office/spreadsheetml/2009/9/main" uri="{78C0D931-6437-407d-A8EE-F0AAD7539E65}">
      <x14:conditionalFormattings>
        <x14:conditionalFormatting xmlns:xm="http://schemas.microsoft.com/office/excel/2006/main">
          <x14:cfRule type="cellIs" priority="33" operator="notEqual" id="{009D00D0-00C7-4DB6-8629-00C3002E00C3}">
            <xm:f>0</xm:f>
            <x14:dxf>
              <font>
                <color indexed="2"/>
              </font>
            </x14:dxf>
          </x14:cfRule>
          <xm:sqref>P24:W29 P31:W56 P59:W64 P57:Q58 S57:U58 W57:W58 I30 O30:W30 K30</xm:sqref>
        </x14:conditionalFormatting>
        <x14:conditionalFormatting xmlns:xm="http://schemas.microsoft.com/office/excel/2006/main">
          <x14:cfRule type="cellIs" priority="32" operator="notEqual" id="{000400CB-00A0-4826-AF89-009A002000B9}">
            <xm:f>0</xm:f>
            <x14:dxf>
              <font>
                <color indexed="2"/>
              </font>
            </x14:dxf>
          </x14:cfRule>
          <xm:sqref>I24:I29 O24:O29 I31:I64 K24:K29 K31:K64 O31:O64</xm:sqref>
        </x14:conditionalFormatting>
        <x14:conditionalFormatting xmlns:xm="http://schemas.microsoft.com/office/excel/2006/main">
          <x14:cfRule type="cellIs" priority="30" operator="notEqual" id="{00CE005C-002E-4C61-882A-000D008300D0}">
            <xm:f>0</xm:f>
            <x14:dxf>
              <font>
                <color indexed="2"/>
              </font>
            </x14:dxf>
          </x14:cfRule>
          <xm:sqref>D24:D64</xm:sqref>
        </x14:conditionalFormatting>
        <x14:conditionalFormatting xmlns:xm="http://schemas.microsoft.com/office/excel/2006/main">
          <x14:cfRule type="cellIs" priority="29" operator="notEqual" id="{007E00DC-008C-42BA-BC37-003F00AB00DA}">
            <xm:f>0</xm:f>
            <x14:dxf>
              <font>
                <color indexed="2"/>
              </font>
            </x14:dxf>
          </x14:cfRule>
          <xm:sqref>C24:C64</xm:sqref>
        </x14:conditionalFormatting>
        <x14:conditionalFormatting xmlns:xm="http://schemas.microsoft.com/office/excel/2006/main">
          <x14:cfRule type="cellIs" priority="27" operator="notEqual" id="{001F000E-000F-4866-A484-003E009F00BA}">
            <xm:f>0</xm:f>
            <x14:dxf>
              <font>
                <color indexed="2"/>
              </font>
            </x14:dxf>
          </x14:cfRule>
          <xm:sqref>E24:E64</xm:sqref>
        </x14:conditionalFormatting>
        <x14:conditionalFormatting xmlns:xm="http://schemas.microsoft.com/office/excel/2006/main">
          <x14:cfRule type="cellIs" priority="19" operator="notEqual" id="{001A0059-00D0-4149-897D-000500A9002F}">
            <xm:f>0</xm:f>
            <x14:dxf>
              <font>
                <color indexed="2"/>
              </font>
            </x14:dxf>
          </x14:cfRule>
          <xm:sqref>R57:R58</xm:sqref>
        </x14:conditionalFormatting>
        <x14:conditionalFormatting xmlns:xm="http://schemas.microsoft.com/office/excel/2006/main">
          <x14:cfRule type="cellIs" priority="18" operator="notEqual" id="{006F0083-0054-4394-AA8C-00F700660053}">
            <xm:f>0</xm:f>
            <x14:dxf>
              <font>
                <color indexed="2"/>
              </font>
            </x14:dxf>
          </x14:cfRule>
          <xm:sqref>V57:V58</xm:sqref>
        </x14:conditionalFormatting>
        <x14:conditionalFormatting xmlns:xm="http://schemas.microsoft.com/office/excel/2006/main">
          <x14:cfRule type="cellIs" priority="16" operator="notEqual" id="{00090038-0075-4D4E-B4DE-009900C200FF}">
            <xm:f>0</xm:f>
            <x14:dxf>
              <font>
                <color indexed="2"/>
              </font>
            </x14:dxf>
          </x14:cfRule>
          <xm:sqref>X59:AA64 X57:Y58 AA57:AA58 X24:AA56</xm:sqref>
        </x14:conditionalFormatting>
        <x14:conditionalFormatting xmlns:xm="http://schemas.microsoft.com/office/excel/2006/main">
          <x14:cfRule type="cellIs" priority="15" operator="notEqual" id="{00B40099-0088-4285-96EF-007A00760014}">
            <xm:f>0</xm:f>
            <x14:dxf>
              <font>
                <color indexed="2"/>
              </font>
            </x14:dxf>
          </x14:cfRule>
          <xm:sqref>Z57:Z58</xm:sqref>
        </x14:conditionalFormatting>
        <x14:conditionalFormatting xmlns:xm="http://schemas.microsoft.com/office/excel/2006/main">
          <x14:cfRule type="cellIs" priority="12" operator="notEqual" id="{00C30095-0062-426F-B23A-0009009F0031}">
            <xm:f>0</xm:f>
            <x14:dxf>
              <font>
                <color indexed="2"/>
              </font>
            </x14:dxf>
          </x14:cfRule>
          <xm:sqref>F30</xm:sqref>
        </x14:conditionalFormatting>
        <x14:conditionalFormatting xmlns:xm="http://schemas.microsoft.com/office/excel/2006/main">
          <x14:cfRule type="cellIs" priority="11" operator="notEqual" id="{00E000CC-00FB-44E0-93AE-0078008C00C8}">
            <xm:f>0</xm:f>
            <x14:dxf>
              <font>
                <color indexed="2"/>
              </font>
            </x14:dxf>
          </x14:cfRule>
          <xm:sqref>F24:F29 F31:F64</xm:sqref>
        </x14:conditionalFormatting>
        <x14:conditionalFormatting xmlns:xm="http://schemas.microsoft.com/office/excel/2006/main">
          <x14:cfRule type="cellIs" priority="10" operator="notEqual" id="{00EE0014-00D2-41DA-A78B-009A006500BD}">
            <xm:f>0</xm:f>
            <x14:dxf>
              <font>
                <color indexed="2"/>
              </font>
            </x14:dxf>
          </x14:cfRule>
          <xm:sqref>L30:N30</xm:sqref>
        </x14:conditionalFormatting>
        <x14:conditionalFormatting xmlns:xm="http://schemas.microsoft.com/office/excel/2006/main">
          <x14:cfRule type="cellIs" priority="9" operator="notEqual" id="{00480082-0001-4C17-BA19-0068008E0048}">
            <xm:f>0</xm:f>
            <x14:dxf>
              <font>
                <color indexed="2"/>
              </font>
            </x14:dxf>
          </x14:cfRule>
          <xm:sqref>L24:N29 L31:N64</xm:sqref>
        </x14:conditionalFormatting>
        <x14:conditionalFormatting xmlns:xm="http://schemas.microsoft.com/office/excel/2006/main">
          <x14:cfRule type="cellIs" priority="8" operator="notEqual" id="{00B700D3-0058-4DEE-8758-00C3008C00A0}">
            <xm:f>0</xm:f>
            <x14:dxf>
              <font>
                <color indexed="2"/>
              </font>
            </x14:dxf>
          </x14:cfRule>
          <xm:sqref>H30</xm:sqref>
        </x14:conditionalFormatting>
        <x14:conditionalFormatting xmlns:xm="http://schemas.microsoft.com/office/excel/2006/main">
          <x14:cfRule type="cellIs" priority="7" operator="notEqual" id="{000300A5-00E0-4C46-94D5-0014004B00E5}">
            <xm:f>0</xm:f>
            <x14:dxf>
              <font>
                <color indexed="2"/>
              </font>
            </x14:dxf>
          </x14:cfRule>
          <xm:sqref>H31:H64 H24:H29</xm:sqref>
        </x14:conditionalFormatting>
        <x14:conditionalFormatting xmlns:xm="http://schemas.microsoft.com/office/excel/2006/main">
          <x14:cfRule type="cellIs" priority="6" operator="notEqual" id="{005A000D-0023-4811-AA48-000E003F0045}">
            <xm:f>0</xm:f>
            <x14:dxf>
              <font>
                <color indexed="2"/>
              </font>
            </x14:dxf>
          </x14:cfRule>
          <xm:sqref>G30</xm:sqref>
        </x14:conditionalFormatting>
        <x14:conditionalFormatting xmlns:xm="http://schemas.microsoft.com/office/excel/2006/main">
          <x14:cfRule type="cellIs" priority="5" operator="notEqual" id="{00170011-00AA-4E76-8AE8-0028007500B1}">
            <xm:f>0</xm:f>
            <x14:dxf>
              <font>
                <color indexed="2"/>
              </font>
            </x14:dxf>
          </x14:cfRule>
          <xm:sqref>G31:G64 G24:G29</xm:sqref>
        </x14:conditionalFormatting>
        <x14:conditionalFormatting xmlns:xm="http://schemas.microsoft.com/office/excel/2006/main">
          <x14:cfRule type="cellIs" priority="4" operator="notEqual" id="{001200DC-00FA-472D-8CE2-002700D40036}">
            <xm:f>0</xm:f>
            <x14:dxf>
              <font>
                <color indexed="2"/>
              </font>
            </x14:dxf>
          </x14:cfRule>
          <xm:sqref>AB24:AB64</xm:sqref>
        </x14:conditionalFormatting>
        <x14:conditionalFormatting xmlns:xm="http://schemas.microsoft.com/office/excel/2006/main">
          <x14:cfRule type="cellIs" priority="3" operator="notEqual" id="{0015008E-007D-44D0-8137-00D700F00045}">
            <xm:f>0</xm:f>
            <x14:dxf>
              <font>
                <color indexed="2"/>
              </font>
            </x14:dxf>
          </x14:cfRule>
          <xm:sqref>AC24:AC64</xm:sqref>
        </x14:conditionalFormatting>
        <x14:conditionalFormatting xmlns:xm="http://schemas.microsoft.com/office/excel/2006/main">
          <x14:cfRule type="cellIs" priority="2" operator="notEqual" id="{00710028-0041-4EBF-BA8D-0034009C00BC}">
            <xm:f>0</xm:f>
            <x14:dxf>
              <font>
                <color indexed="2"/>
              </font>
            </x14:dxf>
          </x14:cfRule>
          <xm:sqref>J30</xm:sqref>
        </x14:conditionalFormatting>
        <x14:conditionalFormatting xmlns:xm="http://schemas.microsoft.com/office/excel/2006/main">
          <x14:cfRule type="cellIs" priority="1" operator="notEqual" id="{00310043-004A-45FA-AB09-0039005000B6}">
            <xm:f>0</xm:f>
            <x14:dxf>
              <font>
                <color indexed="2"/>
              </font>
            </x14:dxf>
          </x14:cfRule>
          <xm:sqref>J24:J29 J31:J64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X8" zoomScale="85" workbookViewId="0">
      <selection activeCell="AV27" activeCellId="0" sqref="AV27"/>
    </sheetView>
  </sheetViews>
  <sheetFormatPr defaultColWidth="9.140625" defaultRowHeight="14.25"/>
  <cols>
    <col customWidth="1" min="1" max="1" style="91" width="6.140625"/>
    <col customWidth="1" min="2" max="2" style="91" width="23.140625"/>
    <col customWidth="1" min="3" max="3" style="91" width="13.85546875"/>
    <col customWidth="1" min="4" max="4" style="91" width="15.140625"/>
    <col customWidth="1" min="5" max="12" style="91" width="7.7109375"/>
    <col customWidth="1" min="13" max="13" style="91" width="10.7109375"/>
    <col customWidth="1" min="14" max="14" style="91" width="58.5703125"/>
    <col customWidth="1" min="15" max="15" style="91" width="16.5703125"/>
    <col customWidth="1" min="16" max="16" style="91" width="13.42578125"/>
    <col customWidth="1" min="17" max="17" style="91" width="12.28515625"/>
    <col customWidth="1" min="18" max="18" style="91" width="17"/>
    <col customWidth="1" min="19" max="20" style="91" width="9.7109375"/>
    <col customWidth="1" min="21" max="21" style="91" width="11.42578125"/>
    <col customWidth="1" min="22" max="22" style="91" width="12.7109375"/>
    <col customWidth="1" min="23" max="23" style="91" width="21.42578125"/>
    <col customWidth="1" min="24" max="24" style="91" width="10.7109375"/>
    <col customWidth="1" min="25" max="25" style="91" width="18.7109375"/>
    <col customWidth="1" min="26" max="26" style="91" width="7.7109375"/>
    <col customWidth="1" min="27" max="28" style="91" width="10.7109375"/>
    <col customWidth="1" min="29" max="29" style="91" width="21.7109375"/>
    <col customWidth="1" min="30" max="30" style="91" width="10.7109375"/>
    <col customWidth="1" min="31" max="31" style="91" width="15.85546875"/>
    <col customWidth="1" min="32" max="32" style="91" width="11.7109375"/>
    <col customWidth="1" min="33" max="33" style="91" width="11.5703125"/>
    <col customWidth="1" min="34" max="35" style="91" width="9.7109375"/>
    <col customWidth="1" min="36" max="36" style="91" width="11.7109375"/>
    <col customWidth="1" min="37" max="37" style="91" width="12"/>
    <col customWidth="1" min="38" max="38" style="91" width="12.28515625"/>
    <col customWidth="1" min="39" max="41" style="91" width="9.7109375"/>
    <col customWidth="1" min="42" max="42" style="91" width="12.42578125"/>
    <col customWidth="1" min="43" max="43" style="91" width="12"/>
    <col customWidth="1" min="44" max="44" style="91" width="14.140625"/>
    <col customWidth="1" min="45" max="46" style="91" width="13.28515625"/>
    <col customWidth="1" min="47" max="47" style="91" width="10.7109375"/>
    <col customWidth="1" min="48" max="48" style="91" width="15.7109375"/>
    <col min="49" max="16384" style="91" width="9.140625"/>
  </cols>
  <sheetData>
    <row r="1" ht="17.25">
      <c r="AV1" s="4" t="s">
        <v>0</v>
      </c>
    </row>
    <row r="2" ht="17.25">
      <c r="AV2" s="5" t="s">
        <v>1</v>
      </c>
    </row>
    <row r="3" ht="17.25">
      <c r="AV3" s="5" t="s">
        <v>2</v>
      </c>
    </row>
    <row r="4" ht="17.25">
      <c r="AV4" s="5"/>
    </row>
    <row r="5" ht="18.75" customHeight="1">
      <c r="A5" s="7" t="str">
        <f>'1. паспорт местоположение'!A5:C5</f>
        <v xml:space="preserve">Год раскрытия информации: 2025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ht="17.25">
      <c r="AV6" s="5"/>
    </row>
    <row r="7" ht="17.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ht="17.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row>
    <row r="10" ht="15">
      <c r="A10" s="13" t="s">
        <v>6</v>
      </c>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row>
    <row r="11" ht="17.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c r="A12" s="32" t="str">
        <f>'1. паспорт местоположение'!A12:C12</f>
        <v>P_НМА-23-1</v>
      </c>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row>
    <row r="13" ht="15">
      <c r="A13" s="13" t="s">
        <v>8</v>
      </c>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row>
    <row r="14" ht="17.25">
      <c r="A14" s="16"/>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row>
    <row r="15" ht="43.5" customHeight="1">
      <c r="A15" s="33" t="str">
        <f>'1. паспорт местоположение'!A15</f>
        <v xml:space="preserve">Поставка в 2025 году бессрочных лицензий для развития информационных систем</v>
      </c>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row>
    <row r="16" ht="15">
      <c r="A16" s="13" t="s">
        <v>10</v>
      </c>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row>
    <row r="17">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row>
    <row r="18" ht="14.25" customHeight="1">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row>
    <row r="19">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row>
    <row r="20">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row>
    <row r="21">
      <c r="A21" s="319" t="s">
        <v>506</v>
      </c>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c r="AT21" s="319"/>
      <c r="AU21" s="319"/>
      <c r="AV21" s="319"/>
    </row>
    <row r="22" ht="58.5" customHeight="1">
      <c r="A22" s="320" t="s">
        <v>507</v>
      </c>
      <c r="B22" s="321" t="s">
        <v>508</v>
      </c>
      <c r="C22" s="320" t="s">
        <v>509</v>
      </c>
      <c r="D22" s="320" t="s">
        <v>510</v>
      </c>
      <c r="E22" s="322" t="s">
        <v>511</v>
      </c>
      <c r="F22" s="323"/>
      <c r="G22" s="323"/>
      <c r="H22" s="323"/>
      <c r="I22" s="323"/>
      <c r="J22" s="323"/>
      <c r="K22" s="323"/>
      <c r="L22" s="324"/>
      <c r="M22" s="320" t="s">
        <v>512</v>
      </c>
      <c r="N22" s="320" t="s">
        <v>513</v>
      </c>
      <c r="O22" s="320" t="s">
        <v>514</v>
      </c>
      <c r="P22" s="325" t="s">
        <v>515</v>
      </c>
      <c r="Q22" s="325" t="s">
        <v>516</v>
      </c>
      <c r="R22" s="325" t="s">
        <v>517</v>
      </c>
      <c r="S22" s="325" t="s">
        <v>518</v>
      </c>
      <c r="T22" s="325"/>
      <c r="U22" s="326" t="s">
        <v>519</v>
      </c>
      <c r="V22" s="326" t="s">
        <v>520</v>
      </c>
      <c r="W22" s="325" t="s">
        <v>521</v>
      </c>
      <c r="X22" s="325" t="s">
        <v>522</v>
      </c>
      <c r="Y22" s="325" t="s">
        <v>523</v>
      </c>
      <c r="Z22" s="327" t="s">
        <v>524</v>
      </c>
      <c r="AA22" s="325" t="s">
        <v>525</v>
      </c>
      <c r="AB22" s="325" t="s">
        <v>526</v>
      </c>
      <c r="AC22" s="325" t="s">
        <v>527</v>
      </c>
      <c r="AD22" s="325" t="s">
        <v>528</v>
      </c>
      <c r="AE22" s="325" t="s">
        <v>529</v>
      </c>
      <c r="AF22" s="325" t="s">
        <v>530</v>
      </c>
      <c r="AG22" s="325"/>
      <c r="AH22" s="325"/>
      <c r="AI22" s="325"/>
      <c r="AJ22" s="325"/>
      <c r="AK22" s="325"/>
      <c r="AL22" s="325" t="s">
        <v>531</v>
      </c>
      <c r="AM22" s="325"/>
      <c r="AN22" s="325"/>
      <c r="AO22" s="325"/>
      <c r="AP22" s="325" t="s">
        <v>532</v>
      </c>
      <c r="AQ22" s="325"/>
      <c r="AR22" s="325" t="s">
        <v>533</v>
      </c>
      <c r="AS22" s="325" t="s">
        <v>534</v>
      </c>
      <c r="AT22" s="325" t="s">
        <v>535</v>
      </c>
      <c r="AU22" s="325" t="s">
        <v>536</v>
      </c>
      <c r="AV22" s="328" t="s">
        <v>537</v>
      </c>
    </row>
    <row r="23" ht="64.5" customHeight="1">
      <c r="A23" s="329"/>
      <c r="B23" s="330"/>
      <c r="C23" s="329"/>
      <c r="D23" s="329"/>
      <c r="E23" s="331" t="s">
        <v>538</v>
      </c>
      <c r="F23" s="332" t="s">
        <v>336</v>
      </c>
      <c r="G23" s="332" t="s">
        <v>491</v>
      </c>
      <c r="H23" s="332" t="s">
        <v>493</v>
      </c>
      <c r="I23" s="333" t="s">
        <v>539</v>
      </c>
      <c r="J23" s="333" t="s">
        <v>540</v>
      </c>
      <c r="K23" s="333" t="s">
        <v>541</v>
      </c>
      <c r="L23" s="332" t="s">
        <v>542</v>
      </c>
      <c r="M23" s="329"/>
      <c r="N23" s="329"/>
      <c r="O23" s="329"/>
      <c r="P23" s="325"/>
      <c r="Q23" s="325"/>
      <c r="R23" s="325"/>
      <c r="S23" s="334" t="s">
        <v>436</v>
      </c>
      <c r="T23" s="334" t="s">
        <v>363</v>
      </c>
      <c r="U23" s="326"/>
      <c r="V23" s="326"/>
      <c r="W23" s="325"/>
      <c r="X23" s="325"/>
      <c r="Y23" s="325"/>
      <c r="Z23" s="325"/>
      <c r="AA23" s="325"/>
      <c r="AB23" s="325"/>
      <c r="AC23" s="325"/>
      <c r="AD23" s="325"/>
      <c r="AE23" s="325"/>
      <c r="AF23" s="325" t="s">
        <v>543</v>
      </c>
      <c r="AG23" s="325"/>
      <c r="AH23" s="325" t="s">
        <v>544</v>
      </c>
      <c r="AI23" s="325"/>
      <c r="AJ23" s="320" t="s">
        <v>545</v>
      </c>
      <c r="AK23" s="320" t="s">
        <v>546</v>
      </c>
      <c r="AL23" s="320" t="s">
        <v>547</v>
      </c>
      <c r="AM23" s="320" t="s">
        <v>548</v>
      </c>
      <c r="AN23" s="320" t="s">
        <v>549</v>
      </c>
      <c r="AO23" s="320" t="s">
        <v>550</v>
      </c>
      <c r="AP23" s="320" t="s">
        <v>551</v>
      </c>
      <c r="AQ23" s="335" t="s">
        <v>363</v>
      </c>
      <c r="AR23" s="325"/>
      <c r="AS23" s="325"/>
      <c r="AT23" s="325"/>
      <c r="AU23" s="325"/>
      <c r="AV23" s="336"/>
    </row>
    <row r="24" ht="96.75" customHeight="1">
      <c r="A24" s="337"/>
      <c r="B24" s="338"/>
      <c r="C24" s="337"/>
      <c r="D24" s="337"/>
      <c r="E24" s="339"/>
      <c r="F24" s="340"/>
      <c r="G24" s="340"/>
      <c r="H24" s="340"/>
      <c r="I24" s="341"/>
      <c r="J24" s="341"/>
      <c r="K24" s="341"/>
      <c r="L24" s="340"/>
      <c r="M24" s="337"/>
      <c r="N24" s="337"/>
      <c r="O24" s="337"/>
      <c r="P24" s="325"/>
      <c r="Q24" s="325"/>
      <c r="R24" s="325"/>
      <c r="S24" s="342"/>
      <c r="T24" s="342"/>
      <c r="U24" s="326"/>
      <c r="V24" s="326"/>
      <c r="W24" s="325"/>
      <c r="X24" s="325"/>
      <c r="Y24" s="325"/>
      <c r="Z24" s="325"/>
      <c r="AA24" s="325"/>
      <c r="AB24" s="325"/>
      <c r="AC24" s="325"/>
      <c r="AD24" s="325"/>
      <c r="AE24" s="325"/>
      <c r="AF24" s="325" t="s">
        <v>552</v>
      </c>
      <c r="AG24" s="325" t="s">
        <v>553</v>
      </c>
      <c r="AH24" s="343" t="s">
        <v>436</v>
      </c>
      <c r="AI24" s="343" t="s">
        <v>363</v>
      </c>
      <c r="AJ24" s="337"/>
      <c r="AK24" s="337"/>
      <c r="AL24" s="337"/>
      <c r="AM24" s="337"/>
      <c r="AN24" s="337"/>
      <c r="AO24" s="337"/>
      <c r="AP24" s="337"/>
      <c r="AQ24" s="344"/>
      <c r="AR24" s="325"/>
      <c r="AS24" s="325"/>
      <c r="AT24" s="325"/>
      <c r="AU24" s="325"/>
      <c r="AV24" s="336"/>
    </row>
    <row r="25" s="345" customFormat="1" ht="11.25">
      <c r="A25" s="346">
        <v>1</v>
      </c>
      <c r="B25" s="346">
        <v>2</v>
      </c>
      <c r="C25" s="346">
        <v>4</v>
      </c>
      <c r="D25" s="346">
        <v>5</v>
      </c>
      <c r="E25" s="346">
        <v>6</v>
      </c>
      <c r="F25" s="346">
        <f>E25+1</f>
        <v>7</v>
      </c>
      <c r="G25" s="346">
        <f t="shared" ref="G25:H25" si="58">F25+1</f>
        <v>8</v>
      </c>
      <c r="H25" s="346">
        <f t="shared" si="58"/>
        <v>9</v>
      </c>
      <c r="I25" s="346">
        <f t="shared" ref="I25:AV25" si="59">H25+1</f>
        <v>10</v>
      </c>
      <c r="J25" s="346">
        <f t="shared" si="59"/>
        <v>11</v>
      </c>
      <c r="K25" s="346">
        <f t="shared" si="59"/>
        <v>12</v>
      </c>
      <c r="L25" s="346">
        <f t="shared" si="59"/>
        <v>13</v>
      </c>
      <c r="M25" s="346">
        <f t="shared" si="59"/>
        <v>14</v>
      </c>
      <c r="N25" s="346">
        <f t="shared" si="59"/>
        <v>15</v>
      </c>
      <c r="O25" s="346">
        <f t="shared" si="59"/>
        <v>16</v>
      </c>
      <c r="P25" s="346">
        <f t="shared" si="59"/>
        <v>17</v>
      </c>
      <c r="Q25" s="346">
        <f t="shared" si="59"/>
        <v>18</v>
      </c>
      <c r="R25" s="346">
        <f t="shared" si="59"/>
        <v>19</v>
      </c>
      <c r="S25" s="346">
        <f t="shared" si="59"/>
        <v>20</v>
      </c>
      <c r="T25" s="346">
        <f t="shared" si="59"/>
        <v>21</v>
      </c>
      <c r="U25" s="346">
        <f t="shared" si="59"/>
        <v>22</v>
      </c>
      <c r="V25" s="346">
        <f t="shared" si="59"/>
        <v>23</v>
      </c>
      <c r="W25" s="346">
        <f t="shared" si="59"/>
        <v>24</v>
      </c>
      <c r="X25" s="346">
        <f t="shared" si="59"/>
        <v>25</v>
      </c>
      <c r="Y25" s="346">
        <f t="shared" si="59"/>
        <v>26</v>
      </c>
      <c r="Z25" s="346">
        <f t="shared" si="59"/>
        <v>27</v>
      </c>
      <c r="AA25" s="346">
        <f t="shared" si="59"/>
        <v>28</v>
      </c>
      <c r="AB25" s="346">
        <f t="shared" si="59"/>
        <v>29</v>
      </c>
      <c r="AC25" s="346">
        <f t="shared" si="59"/>
        <v>30</v>
      </c>
      <c r="AD25" s="346">
        <f t="shared" si="59"/>
        <v>31</v>
      </c>
      <c r="AE25" s="346">
        <f t="shared" si="59"/>
        <v>32</v>
      </c>
      <c r="AF25" s="346">
        <f t="shared" si="59"/>
        <v>33</v>
      </c>
      <c r="AG25" s="346">
        <f t="shared" si="59"/>
        <v>34</v>
      </c>
      <c r="AH25" s="346">
        <f t="shared" si="59"/>
        <v>35</v>
      </c>
      <c r="AI25" s="346">
        <f t="shared" si="59"/>
        <v>36</v>
      </c>
      <c r="AJ25" s="346">
        <f t="shared" si="59"/>
        <v>37</v>
      </c>
      <c r="AK25" s="346">
        <f t="shared" si="59"/>
        <v>38</v>
      </c>
      <c r="AL25" s="346">
        <f t="shared" si="59"/>
        <v>39</v>
      </c>
      <c r="AM25" s="346">
        <f t="shared" si="59"/>
        <v>40</v>
      </c>
      <c r="AN25" s="346">
        <f t="shared" si="59"/>
        <v>41</v>
      </c>
      <c r="AO25" s="346">
        <f t="shared" si="59"/>
        <v>42</v>
      </c>
      <c r="AP25" s="346">
        <f t="shared" si="59"/>
        <v>43</v>
      </c>
      <c r="AQ25" s="346">
        <f t="shared" si="59"/>
        <v>44</v>
      </c>
      <c r="AR25" s="346">
        <f t="shared" si="59"/>
        <v>45</v>
      </c>
      <c r="AS25" s="346">
        <f t="shared" si="59"/>
        <v>46</v>
      </c>
      <c r="AT25" s="346">
        <f t="shared" si="59"/>
        <v>47</v>
      </c>
      <c r="AU25" s="346">
        <f t="shared" si="59"/>
        <v>48</v>
      </c>
      <c r="AV25" s="346">
        <f t="shared" si="59"/>
        <v>49</v>
      </c>
    </row>
    <row r="26" s="345" customFormat="1" ht="24">
      <c r="A26" s="347">
        <v>1</v>
      </c>
      <c r="B26" s="348" t="s">
        <v>554</v>
      </c>
      <c r="C26" s="349" t="s">
        <v>24</v>
      </c>
      <c r="D26" s="350">
        <f>'6.1. Паспорт сетевой график'!H53</f>
        <v>46022</v>
      </c>
      <c r="E26" s="351"/>
      <c r="F26" s="351"/>
      <c r="G26" s="351"/>
      <c r="H26" s="351"/>
      <c r="I26" s="351"/>
      <c r="J26" s="351"/>
      <c r="K26" s="351"/>
      <c r="L26" s="351">
        <v>6</v>
      </c>
      <c r="M26" s="349" t="s">
        <v>555</v>
      </c>
      <c r="N26" s="352" t="s">
        <v>556</v>
      </c>
      <c r="O26" s="353" t="s">
        <v>554</v>
      </c>
      <c r="P26" s="354">
        <v>1886.7</v>
      </c>
      <c r="Q26" s="352" t="s">
        <v>557</v>
      </c>
      <c r="R26" s="354">
        <f>P26</f>
        <v>1886.7</v>
      </c>
      <c r="S26" s="352" t="s">
        <v>558</v>
      </c>
      <c r="T26" s="352" t="s">
        <v>559</v>
      </c>
      <c r="U26" s="355">
        <v>3</v>
      </c>
      <c r="V26" s="355">
        <v>3</v>
      </c>
      <c r="W26" s="352" t="s">
        <v>560</v>
      </c>
      <c r="X26" s="354">
        <v>1886.7</v>
      </c>
      <c r="Y26" s="349"/>
      <c r="Z26" s="346"/>
      <c r="AA26" s="354"/>
      <c r="AB26" s="354">
        <f>X26</f>
        <v>1886.7</v>
      </c>
      <c r="AC26" s="352" t="s">
        <v>560</v>
      </c>
      <c r="AD26" s="354">
        <f>'8. Общие сведения'!B55*1000</f>
        <v>1886.7</v>
      </c>
      <c r="AE26" s="354">
        <f>AD26</f>
        <v>1886.7</v>
      </c>
      <c r="AF26" s="351"/>
      <c r="AG26" s="352"/>
      <c r="AH26" s="356"/>
      <c r="AI26" s="357"/>
      <c r="AJ26" s="357"/>
      <c r="AK26" s="357"/>
      <c r="AL26" s="357"/>
      <c r="AM26" s="357"/>
      <c r="AN26" s="357"/>
      <c r="AO26" s="357"/>
      <c r="AP26" s="357">
        <v>45743</v>
      </c>
      <c r="AQ26" s="357">
        <v>45743</v>
      </c>
      <c r="AR26" s="357">
        <v>45743</v>
      </c>
      <c r="AS26" s="357">
        <v>45743</v>
      </c>
      <c r="AT26" s="357">
        <v>45838</v>
      </c>
      <c r="AU26" s="357"/>
      <c r="AV26" s="357" t="s">
        <v>561</v>
      </c>
    </row>
    <row r="27" s="345" customFormat="1" ht="12.75">
      <c r="A27" s="347"/>
      <c r="B27" s="348"/>
      <c r="C27" s="349"/>
      <c r="D27" s="350"/>
      <c r="E27" s="351"/>
      <c r="F27" s="351"/>
      <c r="G27" s="351"/>
      <c r="H27" s="351"/>
      <c r="I27" s="351"/>
      <c r="J27" s="351"/>
      <c r="K27" s="351"/>
      <c r="L27" s="351"/>
      <c r="M27" s="349"/>
      <c r="N27" s="352"/>
      <c r="O27" s="352"/>
      <c r="P27" s="354"/>
      <c r="Q27" s="352"/>
      <c r="R27" s="354"/>
      <c r="S27" s="352"/>
      <c r="T27" s="352"/>
      <c r="U27" s="355"/>
      <c r="V27" s="355"/>
      <c r="W27" s="352" t="s">
        <v>562</v>
      </c>
      <c r="X27" s="354">
        <v>1986</v>
      </c>
      <c r="Y27" s="349"/>
      <c r="Z27" s="356"/>
      <c r="AA27" s="354"/>
      <c r="AB27" s="354"/>
      <c r="AC27" s="352"/>
      <c r="AD27" s="354"/>
      <c r="AE27" s="354"/>
      <c r="AF27" s="351"/>
      <c r="AG27" s="349"/>
      <c r="AH27" s="356"/>
      <c r="AI27" s="357"/>
      <c r="AJ27" s="357"/>
      <c r="AK27" s="357"/>
      <c r="AL27" s="357"/>
      <c r="AM27" s="357"/>
      <c r="AN27" s="357"/>
      <c r="AO27" s="357"/>
      <c r="AP27" s="357"/>
      <c r="AQ27" s="357"/>
      <c r="AR27" s="357"/>
      <c r="AS27" s="357"/>
      <c r="AT27" s="357"/>
      <c r="AU27" s="357"/>
      <c r="AV27" s="357"/>
    </row>
    <row r="28" s="345" customFormat="1" ht="12.75">
      <c r="A28" s="347"/>
      <c r="B28" s="348"/>
      <c r="C28" s="349"/>
      <c r="D28" s="350"/>
      <c r="E28" s="351"/>
      <c r="F28" s="351"/>
      <c r="G28" s="351"/>
      <c r="H28" s="351"/>
      <c r="I28" s="351"/>
      <c r="J28" s="351"/>
      <c r="K28" s="351"/>
      <c r="L28" s="351"/>
      <c r="M28" s="349"/>
      <c r="N28" s="352"/>
      <c r="O28" s="352"/>
      <c r="P28" s="354"/>
      <c r="Q28" s="352"/>
      <c r="R28" s="354"/>
      <c r="S28" s="352"/>
      <c r="T28" s="352"/>
      <c r="U28" s="355"/>
      <c r="V28" s="355"/>
      <c r="W28" s="352" t="s">
        <v>563</v>
      </c>
      <c r="X28" s="354">
        <v>1986</v>
      </c>
      <c r="Y28" s="349"/>
      <c r="Z28" s="356"/>
      <c r="AA28" s="354"/>
      <c r="AB28" s="354"/>
      <c r="AC28" s="352"/>
      <c r="AD28" s="354"/>
      <c r="AE28" s="354"/>
      <c r="AF28" s="351"/>
      <c r="AG28" s="349"/>
      <c r="AH28" s="356"/>
      <c r="AI28" s="357"/>
      <c r="AJ28" s="357"/>
      <c r="AK28" s="357"/>
      <c r="AL28" s="357"/>
      <c r="AM28" s="357"/>
      <c r="AN28" s="357"/>
      <c r="AO28" s="357"/>
      <c r="AP28" s="357"/>
      <c r="AQ28" s="357"/>
      <c r="AR28" s="357"/>
      <c r="AS28" s="357"/>
      <c r="AT28" s="357"/>
      <c r="AU28" s="357"/>
      <c r="AV28" s="357"/>
    </row>
    <row r="29" s="345" customFormat="1" ht="12.75">
      <c r="A29" s="347"/>
      <c r="B29" s="348"/>
      <c r="C29" s="349"/>
      <c r="D29" s="350"/>
      <c r="E29" s="351"/>
      <c r="F29" s="351"/>
      <c r="G29" s="351"/>
      <c r="H29" s="351"/>
      <c r="I29" s="351"/>
      <c r="J29" s="351"/>
      <c r="K29" s="351"/>
      <c r="L29" s="351"/>
      <c r="M29" s="349"/>
      <c r="N29" s="352"/>
      <c r="O29" s="352"/>
      <c r="P29" s="354"/>
      <c r="Q29" s="352"/>
      <c r="R29" s="354"/>
      <c r="S29" s="352"/>
      <c r="T29" s="352"/>
      <c r="U29" s="355"/>
      <c r="V29" s="355"/>
      <c r="W29" s="354"/>
      <c r="X29" s="354"/>
      <c r="Y29" s="349"/>
      <c r="Z29" s="356"/>
      <c r="AA29" s="354"/>
      <c r="AB29" s="354"/>
      <c r="AC29" s="352"/>
      <c r="AD29" s="354"/>
      <c r="AE29" s="354"/>
      <c r="AF29" s="351"/>
      <c r="AG29" s="349"/>
      <c r="AH29" s="356"/>
      <c r="AI29" s="357"/>
      <c r="AJ29" s="357"/>
      <c r="AK29" s="357"/>
      <c r="AL29" s="357"/>
      <c r="AM29" s="357"/>
      <c r="AN29" s="357"/>
      <c r="AO29" s="357"/>
      <c r="AP29" s="357"/>
      <c r="AQ29" s="357"/>
      <c r="AR29" s="357"/>
      <c r="AS29" s="357"/>
      <c r="AT29" s="357"/>
      <c r="AU29" s="357"/>
      <c r="AV29" s="357"/>
    </row>
    <row r="30" s="345" customFormat="1" ht="12.75">
      <c r="A30" s="347"/>
      <c r="B30" s="348"/>
      <c r="C30" s="349"/>
      <c r="D30" s="350"/>
      <c r="E30" s="351"/>
      <c r="F30" s="351"/>
      <c r="G30" s="351"/>
      <c r="H30" s="351"/>
      <c r="I30" s="351"/>
      <c r="J30" s="351"/>
      <c r="K30" s="351"/>
      <c r="L30" s="351"/>
      <c r="M30" s="349"/>
      <c r="N30" s="358"/>
      <c r="O30" s="352"/>
      <c r="P30" s="354"/>
      <c r="Q30" s="359"/>
      <c r="R30" s="354"/>
      <c r="S30" s="352"/>
      <c r="T30" s="352"/>
      <c r="U30" s="355"/>
      <c r="V30" s="355"/>
      <c r="W30" s="352"/>
      <c r="X30" s="358"/>
      <c r="Y30" s="349"/>
      <c r="Z30" s="356"/>
      <c r="AA30" s="354"/>
      <c r="AB30" s="354"/>
      <c r="AC30" s="352"/>
      <c r="AD30" s="354"/>
      <c r="AE30" s="354"/>
      <c r="AF30" s="351"/>
      <c r="AG30" s="349"/>
      <c r="AH30" s="356"/>
      <c r="AI30" s="357"/>
      <c r="AJ30" s="357"/>
      <c r="AK30" s="357"/>
      <c r="AL30" s="357"/>
      <c r="AM30" s="357"/>
      <c r="AN30" s="357"/>
      <c r="AO30" s="357"/>
      <c r="AP30" s="357"/>
      <c r="AQ30" s="357"/>
      <c r="AR30" s="357"/>
      <c r="AS30" s="357"/>
      <c r="AT30" s="357"/>
      <c r="AU30" s="357"/>
      <c r="AV30" s="357"/>
    </row>
    <row r="31" s="345" customFormat="1" ht="12.75">
      <c r="A31" s="347"/>
      <c r="B31" s="348"/>
      <c r="C31" s="349"/>
      <c r="D31" s="350"/>
      <c r="E31" s="351"/>
      <c r="F31" s="351"/>
      <c r="G31" s="351"/>
      <c r="H31" s="351"/>
      <c r="I31" s="351"/>
      <c r="J31" s="351"/>
      <c r="K31" s="351"/>
      <c r="L31" s="351"/>
      <c r="M31" s="349"/>
      <c r="N31" s="352"/>
      <c r="O31" s="352"/>
      <c r="P31" s="354"/>
      <c r="Q31" s="359"/>
      <c r="R31" s="354"/>
      <c r="S31" s="352"/>
      <c r="T31" s="352"/>
      <c r="U31" s="355"/>
      <c r="V31" s="355"/>
      <c r="W31" s="352"/>
      <c r="X31" s="354"/>
      <c r="Y31" s="349"/>
      <c r="Z31" s="356"/>
      <c r="AA31" s="354"/>
      <c r="AB31" s="354"/>
      <c r="AC31" s="352"/>
      <c r="AD31" s="354"/>
      <c r="AE31" s="354"/>
      <c r="AF31" s="351"/>
      <c r="AG31" s="349"/>
      <c r="AH31" s="356"/>
      <c r="AI31" s="357"/>
      <c r="AJ31" s="357"/>
      <c r="AK31" s="357"/>
      <c r="AL31" s="357"/>
      <c r="AM31" s="357"/>
      <c r="AN31" s="357"/>
      <c r="AO31" s="357"/>
      <c r="AP31" s="357"/>
      <c r="AQ31" s="357"/>
      <c r="AR31" s="357"/>
      <c r="AS31" s="357"/>
      <c r="AT31" s="357"/>
      <c r="AU31" s="357"/>
      <c r="AV31" s="357"/>
    </row>
    <row r="32" s="345" customFormat="1" ht="12.75">
      <c r="A32" s="347"/>
      <c r="B32" s="348"/>
      <c r="C32" s="349"/>
      <c r="D32" s="350"/>
      <c r="E32" s="351"/>
      <c r="F32" s="351"/>
      <c r="G32" s="351"/>
      <c r="H32" s="351"/>
      <c r="I32" s="351"/>
      <c r="J32" s="351"/>
      <c r="K32" s="351"/>
      <c r="L32" s="351"/>
      <c r="M32" s="349"/>
      <c r="N32" s="352"/>
      <c r="O32" s="352"/>
      <c r="P32" s="354"/>
      <c r="Q32" s="359"/>
      <c r="R32" s="354"/>
      <c r="S32" s="352"/>
      <c r="T32" s="352"/>
      <c r="U32" s="355"/>
      <c r="V32" s="355"/>
      <c r="W32" s="352"/>
      <c r="X32" s="354"/>
      <c r="Y32" s="349"/>
      <c r="Z32" s="356"/>
      <c r="AA32" s="354"/>
      <c r="AB32" s="354"/>
      <c r="AC32" s="352"/>
      <c r="AD32" s="354"/>
      <c r="AE32" s="354"/>
      <c r="AF32" s="351"/>
      <c r="AG32" s="349"/>
      <c r="AH32" s="356"/>
      <c r="AI32" s="357"/>
      <c r="AJ32" s="357"/>
      <c r="AK32" s="357"/>
      <c r="AL32" s="357"/>
      <c r="AM32" s="357"/>
      <c r="AN32" s="357"/>
      <c r="AO32" s="357"/>
      <c r="AP32" s="357"/>
      <c r="AQ32" s="357"/>
      <c r="AR32" s="357"/>
      <c r="AS32" s="357"/>
      <c r="AT32" s="357"/>
      <c r="AU32" s="357"/>
      <c r="AV32" s="357"/>
    </row>
    <row r="33" s="345" customFormat="1" ht="12.75">
      <c r="A33" s="347"/>
      <c r="B33" s="348"/>
      <c r="C33" s="349"/>
      <c r="D33" s="350"/>
      <c r="E33" s="351"/>
      <c r="F33" s="351"/>
      <c r="G33" s="351"/>
      <c r="H33" s="351"/>
      <c r="I33" s="351"/>
      <c r="J33" s="351"/>
      <c r="K33" s="351"/>
      <c r="L33" s="351"/>
      <c r="M33" s="349"/>
      <c r="N33" s="352"/>
      <c r="O33" s="352"/>
      <c r="P33" s="354"/>
      <c r="Q33" s="359"/>
      <c r="R33" s="354"/>
      <c r="S33" s="352"/>
      <c r="T33" s="352"/>
      <c r="U33" s="355"/>
      <c r="V33" s="355"/>
      <c r="W33" s="352"/>
      <c r="X33" s="354"/>
      <c r="Y33" s="349"/>
      <c r="Z33" s="356"/>
      <c r="AA33" s="354"/>
      <c r="AB33" s="354"/>
      <c r="AC33" s="352"/>
      <c r="AD33" s="354"/>
      <c r="AE33" s="354"/>
      <c r="AF33" s="351"/>
      <c r="AG33" s="349"/>
      <c r="AH33" s="356"/>
      <c r="AI33" s="357"/>
      <c r="AJ33" s="357"/>
      <c r="AK33" s="357"/>
      <c r="AL33" s="357"/>
      <c r="AM33" s="357"/>
      <c r="AN33" s="357"/>
      <c r="AO33" s="357"/>
      <c r="AP33" s="357"/>
      <c r="AQ33" s="357"/>
      <c r="AR33" s="357"/>
      <c r="AS33" s="357"/>
      <c r="AT33" s="357"/>
      <c r="AU33" s="357"/>
      <c r="AV33" s="357"/>
    </row>
    <row r="34" s="345" customFormat="1" ht="12.75">
      <c r="A34" s="347"/>
      <c r="B34" s="348"/>
      <c r="C34" s="349"/>
      <c r="D34" s="350"/>
      <c r="E34" s="351"/>
      <c r="F34" s="351"/>
      <c r="G34" s="351"/>
      <c r="H34" s="351"/>
      <c r="I34" s="351"/>
      <c r="J34" s="351"/>
      <c r="K34" s="351"/>
      <c r="L34" s="351"/>
      <c r="M34" s="349"/>
      <c r="N34" s="352"/>
      <c r="O34" s="352"/>
      <c r="P34" s="354"/>
      <c r="Q34" s="359"/>
      <c r="R34" s="354"/>
      <c r="S34" s="352"/>
      <c r="T34" s="352"/>
      <c r="U34" s="355"/>
      <c r="V34" s="355"/>
      <c r="W34" s="352"/>
      <c r="X34" s="354"/>
      <c r="Y34" s="349"/>
      <c r="Z34" s="356"/>
      <c r="AA34" s="354"/>
      <c r="AB34" s="354"/>
      <c r="AC34" s="352"/>
      <c r="AD34" s="354"/>
      <c r="AE34" s="354"/>
      <c r="AF34" s="351"/>
      <c r="AG34" s="349"/>
      <c r="AH34" s="356"/>
      <c r="AI34" s="357"/>
      <c r="AJ34" s="357"/>
      <c r="AK34" s="357"/>
      <c r="AL34" s="357"/>
      <c r="AM34" s="357"/>
      <c r="AN34" s="357"/>
      <c r="AO34" s="357"/>
      <c r="AP34" s="357"/>
      <c r="AQ34" s="357"/>
      <c r="AR34" s="357"/>
      <c r="AS34" s="357"/>
      <c r="AT34" s="357"/>
      <c r="AU34" s="357"/>
      <c r="AV34" s="357"/>
    </row>
    <row r="35" s="345" customFormat="1" ht="12.75">
      <c r="A35" s="347"/>
      <c r="B35" s="348"/>
      <c r="C35" s="349"/>
      <c r="D35" s="350"/>
      <c r="E35" s="351"/>
      <c r="F35" s="351"/>
      <c r="G35" s="351"/>
      <c r="H35" s="351"/>
      <c r="I35" s="351"/>
      <c r="J35" s="351"/>
      <c r="K35" s="351"/>
      <c r="L35" s="351"/>
      <c r="M35" s="349"/>
      <c r="N35" s="352"/>
      <c r="O35" s="352"/>
      <c r="P35" s="354"/>
      <c r="Q35" s="352"/>
      <c r="R35" s="354"/>
      <c r="S35" s="352"/>
      <c r="T35" s="352"/>
      <c r="U35" s="355"/>
      <c r="V35" s="355"/>
      <c r="W35" s="352"/>
      <c r="X35" s="354"/>
      <c r="Y35" s="349"/>
      <c r="Z35" s="356"/>
      <c r="AA35" s="354"/>
      <c r="AB35" s="354"/>
      <c r="AC35" s="352"/>
      <c r="AD35" s="354"/>
      <c r="AE35" s="354"/>
      <c r="AF35" s="351"/>
      <c r="AG35" s="349"/>
      <c r="AH35" s="356"/>
      <c r="AI35" s="357"/>
      <c r="AJ35" s="357"/>
      <c r="AK35" s="357"/>
      <c r="AL35" s="357"/>
      <c r="AM35" s="357"/>
      <c r="AN35" s="357"/>
      <c r="AO35" s="357"/>
      <c r="AP35" s="357"/>
      <c r="AQ35" s="357"/>
      <c r="AR35" s="357"/>
      <c r="AS35" s="357"/>
      <c r="AT35" s="357"/>
      <c r="AU35" s="357"/>
      <c r="AV35" s="357"/>
    </row>
    <row r="36" s="345" customFormat="1" ht="12.75">
      <c r="A36" s="347"/>
      <c r="B36" s="348"/>
      <c r="C36" s="349"/>
      <c r="D36" s="350"/>
      <c r="E36" s="351"/>
      <c r="F36" s="351"/>
      <c r="G36" s="351"/>
      <c r="H36" s="351"/>
      <c r="I36" s="351"/>
      <c r="J36" s="351"/>
      <c r="K36" s="351"/>
      <c r="L36" s="351"/>
      <c r="M36" s="349"/>
      <c r="N36" s="352"/>
      <c r="O36" s="352"/>
      <c r="P36" s="354"/>
      <c r="Q36" s="352"/>
      <c r="R36" s="354"/>
      <c r="S36" s="352"/>
      <c r="T36" s="352"/>
      <c r="U36" s="355"/>
      <c r="V36" s="355"/>
      <c r="W36" s="352"/>
      <c r="X36" s="354"/>
      <c r="Y36" s="349"/>
      <c r="Z36" s="356"/>
      <c r="AA36" s="354"/>
      <c r="AB36" s="354"/>
      <c r="AC36" s="352"/>
      <c r="AD36" s="354"/>
      <c r="AE36" s="354"/>
      <c r="AF36" s="351"/>
      <c r="AG36" s="349"/>
      <c r="AH36" s="356"/>
      <c r="AI36" s="357"/>
      <c r="AJ36" s="357"/>
      <c r="AK36" s="357"/>
      <c r="AL36" s="357"/>
      <c r="AM36" s="357"/>
      <c r="AN36" s="357"/>
      <c r="AO36" s="357"/>
      <c r="AP36" s="357"/>
      <c r="AQ36" s="357"/>
      <c r="AR36" s="357"/>
      <c r="AS36" s="357"/>
      <c r="AT36" s="357"/>
      <c r="AU36" s="357"/>
      <c r="AV36" s="357"/>
    </row>
    <row r="37" s="345" customFormat="1" ht="12.75">
      <c r="A37" s="347"/>
      <c r="B37" s="348"/>
      <c r="C37" s="349"/>
      <c r="D37" s="350"/>
      <c r="E37" s="351"/>
      <c r="F37" s="351"/>
      <c r="G37" s="351"/>
      <c r="H37" s="351"/>
      <c r="I37" s="351"/>
      <c r="J37" s="351"/>
      <c r="K37" s="351"/>
      <c r="L37" s="351"/>
      <c r="M37" s="349"/>
      <c r="N37" s="352"/>
      <c r="O37" s="352"/>
      <c r="P37" s="354"/>
      <c r="Q37" s="352"/>
      <c r="R37" s="354"/>
      <c r="S37" s="352"/>
      <c r="T37" s="352"/>
      <c r="U37" s="355"/>
      <c r="V37" s="355"/>
      <c r="W37" s="352"/>
      <c r="X37" s="354"/>
      <c r="Y37" s="349"/>
      <c r="Z37" s="356"/>
      <c r="AA37" s="354"/>
      <c r="AB37" s="354"/>
      <c r="AC37" s="352"/>
      <c r="AD37" s="354"/>
      <c r="AE37" s="354"/>
      <c r="AF37" s="351"/>
      <c r="AG37" s="349"/>
      <c r="AH37" s="356"/>
      <c r="AI37" s="357"/>
      <c r="AJ37" s="357"/>
      <c r="AK37" s="357"/>
      <c r="AL37" s="357"/>
      <c r="AM37" s="357"/>
      <c r="AN37" s="357"/>
      <c r="AO37" s="357"/>
      <c r="AP37" s="357"/>
      <c r="AQ37" s="357"/>
      <c r="AR37" s="357"/>
      <c r="AS37" s="357"/>
      <c r="AT37" s="357"/>
      <c r="AU37" s="357"/>
      <c r="AV37" s="357"/>
    </row>
    <row r="38" s="345" customFormat="1" ht="12.75">
      <c r="A38" s="347"/>
      <c r="B38" s="348"/>
      <c r="C38" s="349"/>
      <c r="D38" s="350"/>
      <c r="E38" s="351"/>
      <c r="F38" s="351"/>
      <c r="G38" s="351"/>
      <c r="H38" s="351"/>
      <c r="I38" s="351"/>
      <c r="J38" s="351"/>
      <c r="K38" s="351"/>
      <c r="L38" s="351"/>
      <c r="M38" s="349"/>
      <c r="N38" s="352"/>
      <c r="O38" s="352"/>
      <c r="P38" s="354"/>
      <c r="Q38" s="352"/>
      <c r="R38" s="354"/>
      <c r="S38" s="352"/>
      <c r="T38" s="352"/>
      <c r="U38" s="355"/>
      <c r="V38" s="355"/>
      <c r="W38" s="352"/>
      <c r="X38" s="354"/>
      <c r="Y38" s="349"/>
      <c r="Z38" s="356"/>
      <c r="AA38" s="354"/>
      <c r="AB38" s="354"/>
      <c r="AC38" s="352"/>
      <c r="AD38" s="354"/>
      <c r="AE38" s="354"/>
      <c r="AF38" s="351"/>
      <c r="AG38" s="349"/>
      <c r="AH38" s="356"/>
      <c r="AI38" s="357"/>
      <c r="AJ38" s="357"/>
      <c r="AK38" s="357"/>
      <c r="AL38" s="357"/>
      <c r="AM38" s="357"/>
      <c r="AN38" s="357"/>
      <c r="AO38" s="357"/>
      <c r="AP38" s="357"/>
      <c r="AQ38" s="357"/>
      <c r="AR38" s="357"/>
      <c r="AS38" s="357"/>
      <c r="AT38" s="357"/>
      <c r="AU38" s="357"/>
      <c r="AV38" s="357"/>
    </row>
    <row r="39" s="345" customFormat="1" ht="12.75">
      <c r="A39" s="347"/>
      <c r="B39" s="348"/>
      <c r="C39" s="349"/>
      <c r="D39" s="350"/>
      <c r="E39" s="351"/>
      <c r="F39" s="351"/>
      <c r="G39" s="351"/>
      <c r="H39" s="351"/>
      <c r="I39" s="351"/>
      <c r="J39" s="351"/>
      <c r="K39" s="351"/>
      <c r="L39" s="351"/>
      <c r="M39" s="349"/>
      <c r="N39" s="352"/>
      <c r="O39" s="352"/>
      <c r="P39" s="354"/>
      <c r="Q39" s="352"/>
      <c r="R39" s="354"/>
      <c r="S39" s="352"/>
      <c r="T39" s="352"/>
      <c r="U39" s="355"/>
      <c r="V39" s="355"/>
      <c r="W39" s="352"/>
      <c r="X39" s="354"/>
      <c r="Y39" s="349"/>
      <c r="Z39" s="356"/>
      <c r="AA39" s="354"/>
      <c r="AB39" s="354"/>
      <c r="AC39" s="352"/>
      <c r="AD39" s="354"/>
      <c r="AE39" s="354"/>
      <c r="AF39" s="351"/>
      <c r="AG39" s="349"/>
      <c r="AH39" s="356"/>
      <c r="AI39" s="357"/>
      <c r="AJ39" s="357"/>
      <c r="AK39" s="357"/>
      <c r="AL39" s="357"/>
      <c r="AM39" s="357"/>
      <c r="AN39" s="357"/>
      <c r="AO39" s="357"/>
      <c r="AP39" s="357"/>
      <c r="AQ39" s="357"/>
      <c r="AR39" s="357"/>
      <c r="AS39" s="357"/>
      <c r="AT39" s="357"/>
      <c r="AU39" s="357"/>
      <c r="AV39" s="357"/>
    </row>
    <row r="40" s="345" customFormat="1" ht="12.75">
      <c r="A40" s="347"/>
      <c r="B40" s="348"/>
      <c r="C40" s="349"/>
      <c r="D40" s="350"/>
      <c r="E40" s="351"/>
      <c r="F40" s="351"/>
      <c r="G40" s="351"/>
      <c r="H40" s="351"/>
      <c r="I40" s="351"/>
      <c r="J40" s="351"/>
      <c r="K40" s="351"/>
      <c r="L40" s="351"/>
      <c r="M40" s="349"/>
      <c r="N40" s="349"/>
      <c r="O40" s="349"/>
      <c r="P40" s="354"/>
      <c r="Q40" s="349"/>
      <c r="R40" s="354"/>
      <c r="S40" s="349"/>
      <c r="T40" s="349"/>
      <c r="U40" s="351"/>
      <c r="V40" s="351"/>
      <c r="W40" s="352"/>
      <c r="X40" s="354"/>
      <c r="Y40" s="349"/>
      <c r="Z40" s="356"/>
      <c r="AA40" s="354"/>
      <c r="AB40" s="354"/>
      <c r="AC40" s="354"/>
      <c r="AD40" s="354"/>
      <c r="AE40" s="354"/>
      <c r="AF40" s="351"/>
      <c r="AG40" s="349"/>
      <c r="AH40" s="356"/>
      <c r="AI40" s="357"/>
      <c r="AJ40" s="357"/>
      <c r="AK40" s="357"/>
      <c r="AL40" s="357"/>
      <c r="AM40" s="357"/>
      <c r="AN40" s="357"/>
      <c r="AO40" s="357"/>
      <c r="AP40" s="357"/>
      <c r="AQ40" s="357"/>
      <c r="AR40" s="357"/>
      <c r="AS40" s="357"/>
      <c r="AT40" s="357"/>
      <c r="AU40" s="357"/>
      <c r="AV40" s="357"/>
    </row>
    <row r="41">
      <c r="AD41" s="360">
        <f>SUM(AD26:AD40)</f>
        <v>1886.7</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0" gridLines="0"/>
  <pageMargins left="0.59055118110236249" right="0.59055118110236249" top="0.59055118110236249" bottom="0.59055118110236249" header="0" footer="0"/>
  <pageSetup paperSize="8" scale="31" fitToWidth="1" fitToHeight="1" pageOrder="downThenOver" orientation="landscape"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90" workbookViewId="0">
      <selection activeCell="B55" activeCellId="0" sqref="B55"/>
    </sheetView>
  </sheetViews>
  <sheetFormatPr defaultRowHeight="14.25"/>
  <cols>
    <col customWidth="1" min="1" max="1" style="361" width="66.140625"/>
    <col customWidth="1" min="2" max="2" style="361" width="66.28515625"/>
    <col customWidth="1" hidden="1" min="3" max="3" style="262" width="9.140625"/>
    <col min="4" max="256" style="262" width="9.140625"/>
    <col customWidth="1" min="257" max="258" style="262" width="66.140625"/>
    <col min="259" max="512" style="262" width="9.140625"/>
    <col customWidth="1" min="513" max="514" style="262" width="66.140625"/>
    <col min="515" max="768" style="262" width="9.140625"/>
    <col customWidth="1" min="769" max="770" style="262" width="66.140625"/>
    <col min="771" max="1024" style="262" width="9.140625"/>
    <col customWidth="1" min="1025" max="1026" style="262" width="66.140625"/>
    <col min="1027" max="1280" style="262" width="9.140625"/>
    <col customWidth="1" min="1281" max="1282" style="262" width="66.140625"/>
    <col min="1283" max="1536" style="262" width="9.140625"/>
    <col customWidth="1" min="1537" max="1538" style="262" width="66.140625"/>
    <col min="1539" max="1792" style="262" width="9.140625"/>
    <col customWidth="1" min="1793" max="1794" style="262" width="66.140625"/>
    <col min="1795" max="2048" style="262" width="9.140625"/>
    <col customWidth="1" min="2049" max="2050" style="262" width="66.140625"/>
    <col min="2051" max="2304" style="262" width="9.140625"/>
    <col customWidth="1" min="2305" max="2306" style="262" width="66.140625"/>
    <col min="2307" max="2560" style="262" width="9.140625"/>
    <col customWidth="1" min="2561" max="2562" style="262" width="66.140625"/>
    <col min="2563" max="2816" style="262" width="9.140625"/>
    <col customWidth="1" min="2817" max="2818" style="262" width="66.140625"/>
    <col min="2819" max="3072" style="262" width="9.140625"/>
    <col customWidth="1" min="3073" max="3074" style="262" width="66.140625"/>
    <col min="3075" max="3328" style="262" width="9.140625"/>
    <col customWidth="1" min="3329" max="3330" style="262" width="66.140625"/>
    <col min="3331" max="3584" style="262" width="9.140625"/>
    <col customWidth="1" min="3585" max="3586" style="262" width="66.140625"/>
    <col min="3587" max="3840" style="262" width="9.140625"/>
    <col customWidth="1" min="3841" max="3842" style="262" width="66.140625"/>
    <col min="3843" max="4096" style="262" width="9.140625"/>
    <col customWidth="1" min="4097" max="4098" style="262" width="66.140625"/>
    <col min="4099" max="4352" style="262" width="9.140625"/>
    <col customWidth="1" min="4353" max="4354" style="262" width="66.140625"/>
    <col min="4355" max="4608" style="262" width="9.140625"/>
    <col customWidth="1" min="4609" max="4610" style="262" width="66.140625"/>
    <col min="4611" max="4864" style="262" width="9.140625"/>
    <col customWidth="1" min="4865" max="4866" style="262" width="66.140625"/>
    <col min="4867" max="5120" style="262" width="9.140625"/>
    <col customWidth="1" min="5121" max="5122" style="262" width="66.140625"/>
    <col min="5123" max="5376" style="262" width="9.140625"/>
    <col customWidth="1" min="5377" max="5378" style="262" width="66.140625"/>
    <col min="5379" max="5632" style="262" width="9.140625"/>
    <col customWidth="1" min="5633" max="5634" style="262" width="66.140625"/>
    <col min="5635" max="5888" style="262" width="9.140625"/>
    <col customWidth="1" min="5889" max="5890" style="262" width="66.140625"/>
    <col min="5891" max="6144" style="262" width="9.140625"/>
    <col customWidth="1" min="6145" max="6146" style="262" width="66.140625"/>
    <col min="6147" max="6400" style="262" width="9.140625"/>
    <col customWidth="1" min="6401" max="6402" style="262" width="66.140625"/>
    <col min="6403" max="6656" style="262" width="9.140625"/>
    <col customWidth="1" min="6657" max="6658" style="262" width="66.140625"/>
    <col min="6659" max="6912" style="262" width="9.140625"/>
    <col customWidth="1" min="6913" max="6914" style="262" width="66.140625"/>
    <col min="6915" max="7168" style="262" width="9.140625"/>
    <col customWidth="1" min="7169" max="7170" style="262" width="66.140625"/>
    <col min="7171" max="7424" style="262" width="9.140625"/>
    <col customWidth="1" min="7425" max="7426" style="262" width="66.140625"/>
    <col min="7427" max="7680" style="262" width="9.140625"/>
    <col customWidth="1" min="7681" max="7682" style="262" width="66.140625"/>
    <col min="7683" max="7936" style="262" width="9.140625"/>
    <col customWidth="1" min="7937" max="7938" style="262" width="66.140625"/>
    <col min="7939" max="8192" style="262" width="9.140625"/>
    <col customWidth="1" min="8193" max="8194" style="262" width="66.140625"/>
    <col min="8195" max="8448" style="262" width="9.140625"/>
    <col customWidth="1" min="8449" max="8450" style="262" width="66.140625"/>
    <col min="8451" max="8704" style="262" width="9.140625"/>
    <col customWidth="1" min="8705" max="8706" style="262" width="66.140625"/>
    <col min="8707" max="8960" style="262" width="9.140625"/>
    <col customWidth="1" min="8961" max="8962" style="262" width="66.140625"/>
    <col min="8963" max="9216" style="262" width="9.140625"/>
    <col customWidth="1" min="9217" max="9218" style="262" width="66.140625"/>
    <col min="9219" max="9472" style="262" width="9.140625"/>
    <col customWidth="1" min="9473" max="9474" style="262" width="66.140625"/>
    <col min="9475" max="9728" style="262" width="9.140625"/>
    <col customWidth="1" min="9729" max="9730" style="262" width="66.140625"/>
    <col min="9731" max="9984" style="262" width="9.140625"/>
    <col customWidth="1" min="9985" max="9986" style="262" width="66.140625"/>
    <col min="9987" max="10240" style="262" width="9.140625"/>
    <col customWidth="1" min="10241" max="10242" style="262" width="66.140625"/>
    <col min="10243" max="10496" style="262" width="9.140625"/>
    <col customWidth="1" min="10497" max="10498" style="262" width="66.140625"/>
    <col min="10499" max="10752" style="262" width="9.140625"/>
    <col customWidth="1" min="10753" max="10754" style="262" width="66.140625"/>
    <col min="10755" max="11008" style="262" width="9.140625"/>
    <col customWidth="1" min="11009" max="11010" style="262" width="66.140625"/>
    <col min="11011" max="11264" style="262" width="9.140625"/>
    <col customWidth="1" min="11265" max="11266" style="262" width="66.140625"/>
    <col min="11267" max="11520" style="262" width="9.140625"/>
    <col customWidth="1" min="11521" max="11522" style="262" width="66.140625"/>
    <col min="11523" max="11776" style="262" width="9.140625"/>
    <col customWidth="1" min="11777" max="11778" style="262" width="66.140625"/>
    <col min="11779" max="12032" style="262" width="9.140625"/>
    <col customWidth="1" min="12033" max="12034" style="262" width="66.140625"/>
    <col min="12035" max="12288" style="262" width="9.140625"/>
    <col customWidth="1" min="12289" max="12290" style="262" width="66.140625"/>
    <col min="12291" max="12544" style="262" width="9.140625"/>
    <col customWidth="1" min="12545" max="12546" style="262" width="66.140625"/>
    <col min="12547" max="12800" style="262" width="9.140625"/>
    <col customWidth="1" min="12801" max="12802" style="262" width="66.140625"/>
    <col min="12803" max="13056" style="262" width="9.140625"/>
    <col customWidth="1" min="13057" max="13058" style="262" width="66.140625"/>
    <col min="13059" max="13312" style="262" width="9.140625"/>
    <col customWidth="1" min="13313" max="13314" style="262" width="66.140625"/>
    <col min="13315" max="13568" style="262" width="9.140625"/>
    <col customWidth="1" min="13569" max="13570" style="262" width="66.140625"/>
    <col min="13571" max="13824" style="262" width="9.140625"/>
    <col customWidth="1" min="13825" max="13826" style="262" width="66.140625"/>
    <col min="13827" max="14080" style="262" width="9.140625"/>
    <col customWidth="1" min="14081" max="14082" style="262" width="66.140625"/>
    <col min="14083" max="14336" style="262" width="9.140625"/>
    <col customWidth="1" min="14337" max="14338" style="262" width="66.140625"/>
    <col min="14339" max="14592" style="262" width="9.140625"/>
    <col customWidth="1" min="14593" max="14594" style="262" width="66.140625"/>
    <col min="14595" max="14848" style="262" width="9.140625"/>
    <col customWidth="1" min="14849" max="14850" style="262" width="66.140625"/>
    <col min="14851" max="15104" style="262" width="9.140625"/>
    <col customWidth="1" min="15105" max="15106" style="262" width="66.140625"/>
    <col min="15107" max="15360" style="262" width="9.140625"/>
    <col customWidth="1" min="15361" max="15362" style="262" width="66.140625"/>
    <col min="15363" max="15616" style="262" width="9.140625"/>
    <col customWidth="1" min="15617" max="15618" style="262" width="66.140625"/>
    <col min="15619" max="15872" style="262" width="9.140625"/>
    <col customWidth="1" min="15873" max="15874" style="262" width="66.140625"/>
    <col min="15875" max="16128" style="262" width="9.140625"/>
    <col customWidth="1" min="16129" max="16130" style="262" width="66.140625"/>
    <col min="16131" max="16384" style="262" width="9.140625"/>
  </cols>
  <sheetData>
    <row r="1" ht="17.25">
      <c r="B1" s="4" t="s">
        <v>0</v>
      </c>
    </row>
    <row r="2" ht="17.25">
      <c r="B2" s="5" t="s">
        <v>1</v>
      </c>
    </row>
    <row r="3" ht="17.25">
      <c r="B3" s="5" t="s">
        <v>564</v>
      </c>
    </row>
    <row r="4">
      <c r="B4" s="264"/>
    </row>
    <row r="5" ht="17.25">
      <c r="A5" s="362" t="str">
        <f>'1. паспорт местоположение'!A5:C5</f>
        <v xml:space="preserve">Год раскрытия информации: 2025 год</v>
      </c>
      <c r="B5" s="362"/>
      <c r="C5" s="363"/>
      <c r="D5" s="363"/>
      <c r="E5" s="363"/>
      <c r="F5" s="363"/>
      <c r="G5" s="363"/>
      <c r="H5" s="363"/>
    </row>
    <row r="6" ht="17.25">
      <c r="A6" s="362"/>
      <c r="B6" s="362"/>
      <c r="C6" s="362"/>
      <c r="D6" s="362"/>
      <c r="E6" s="362"/>
      <c r="F6" s="362"/>
      <c r="G6" s="362"/>
      <c r="H6" s="362"/>
    </row>
    <row r="7" ht="17.25">
      <c r="A7" s="9" t="s">
        <v>4</v>
      </c>
      <c r="B7" s="9"/>
      <c r="C7" s="10"/>
      <c r="D7" s="10"/>
      <c r="E7" s="10"/>
      <c r="F7" s="10"/>
      <c r="G7" s="10"/>
      <c r="H7" s="10"/>
    </row>
    <row r="8" ht="17.25">
      <c r="A8" s="10"/>
      <c r="B8" s="10"/>
      <c r="C8" s="10"/>
      <c r="D8" s="10"/>
      <c r="E8" s="10"/>
      <c r="F8" s="10"/>
      <c r="G8" s="10"/>
      <c r="H8" s="10"/>
    </row>
    <row r="9">
      <c r="A9" s="32" t="str">
        <f>'1. паспорт местоположение'!A9:C9</f>
        <v xml:space="preserve">Акционерное общество "Россети Янтарь" ДЗО  ПАО "Россети"</v>
      </c>
      <c r="B9" s="32"/>
      <c r="C9" s="12"/>
      <c r="D9" s="12"/>
      <c r="E9" s="12"/>
      <c r="F9" s="12"/>
      <c r="G9" s="12"/>
      <c r="H9" s="12"/>
    </row>
    <row r="10" ht="15">
      <c r="A10" s="13" t="s">
        <v>6</v>
      </c>
      <c r="B10" s="13"/>
      <c r="C10" s="14"/>
      <c r="D10" s="14"/>
      <c r="E10" s="14"/>
      <c r="F10" s="14"/>
      <c r="G10" s="14"/>
      <c r="H10" s="14"/>
    </row>
    <row r="11" ht="17.25">
      <c r="A11" s="10"/>
      <c r="B11" s="10"/>
      <c r="C11" s="10"/>
      <c r="D11" s="10"/>
      <c r="E11" s="10"/>
      <c r="F11" s="10"/>
      <c r="G11" s="10"/>
      <c r="H11" s="10"/>
    </row>
    <row r="12">
      <c r="A12" s="32" t="str">
        <f>'1. паспорт местоположение'!A12:C12</f>
        <v>P_НМА-23-1</v>
      </c>
      <c r="B12" s="32"/>
      <c r="C12" s="12"/>
      <c r="D12" s="12"/>
      <c r="E12" s="12"/>
      <c r="F12" s="12"/>
      <c r="G12" s="12"/>
      <c r="H12" s="12"/>
    </row>
    <row r="13" ht="15">
      <c r="A13" s="13" t="s">
        <v>8</v>
      </c>
      <c r="B13" s="13"/>
      <c r="C13" s="14"/>
      <c r="D13" s="14"/>
      <c r="E13" s="14"/>
      <c r="F13" s="14"/>
      <c r="G13" s="14"/>
      <c r="H13" s="14"/>
    </row>
    <row r="14" ht="17.25">
      <c r="A14" s="89"/>
      <c r="B14" s="89"/>
      <c r="C14" s="89"/>
      <c r="D14" s="89"/>
      <c r="E14" s="89"/>
      <c r="F14" s="89"/>
      <c r="G14" s="89"/>
      <c r="H14" s="89"/>
    </row>
    <row r="15" ht="56.25" customHeight="1">
      <c r="A15" s="33" t="str">
        <f>'1. паспорт местоположение'!A15:C15</f>
        <v xml:space="preserve">Поставка в 2025 году бессрочных лицензий для развития информационных систем</v>
      </c>
      <c r="B15" s="33"/>
      <c r="C15" s="12"/>
      <c r="D15" s="12"/>
      <c r="E15" s="12"/>
      <c r="F15" s="12"/>
      <c r="G15" s="12"/>
      <c r="H15" s="12"/>
    </row>
    <row r="16" ht="15">
      <c r="A16" s="13" t="s">
        <v>10</v>
      </c>
      <c r="B16" s="13"/>
      <c r="C16" s="14"/>
      <c r="D16" s="14"/>
      <c r="E16" s="14"/>
      <c r="F16" s="14"/>
      <c r="G16" s="14"/>
      <c r="H16" s="14"/>
    </row>
    <row r="17">
      <c r="B17" s="364"/>
    </row>
    <row r="18">
      <c r="A18" s="365" t="s">
        <v>565</v>
      </c>
      <c r="B18" s="366"/>
    </row>
    <row r="19">
      <c r="B19" s="264"/>
    </row>
    <row r="20">
      <c r="B20" s="367"/>
    </row>
    <row r="21" ht="30">
      <c r="A21" s="368" t="s">
        <v>566</v>
      </c>
      <c r="B21" s="369" t="str">
        <f>A15</f>
        <v xml:space="preserve">Поставка в 2025 году бессрочных лицензий для развития информационных систем</v>
      </c>
    </row>
    <row r="22">
      <c r="A22" s="368" t="s">
        <v>567</v>
      </c>
      <c r="B22" s="370" t="str">
        <f>CONCATENATE('1. паспорт местоположение'!C26,", ",'1. паспорт местоположение'!C27)</f>
        <v xml:space="preserve">Калининградская область, Городской округ "Город Калининград"</v>
      </c>
    </row>
    <row r="23">
      <c r="A23" s="368" t="s">
        <v>568</v>
      </c>
      <c r="B23" s="371" t="s">
        <v>569</v>
      </c>
    </row>
    <row r="24">
      <c r="A24" s="368" t="s">
        <v>570</v>
      </c>
      <c r="B24" s="371">
        <v>0</v>
      </c>
    </row>
    <row r="25">
      <c r="A25" s="372" t="s">
        <v>571</v>
      </c>
      <c r="B25" s="370">
        <v>2025</v>
      </c>
    </row>
    <row r="26">
      <c r="A26" s="373" t="s">
        <v>572</v>
      </c>
      <c r="B26" s="374" t="s">
        <v>155</v>
      </c>
    </row>
    <row r="27" ht="28.5">
      <c r="A27" s="375" t="s">
        <v>573</v>
      </c>
      <c r="B27" s="376">
        <f>'5. анализ эконом эфф'!B122</f>
        <v>2.6649721099999999</v>
      </c>
    </row>
    <row r="28">
      <c r="A28" s="377" t="s">
        <v>574</v>
      </c>
      <c r="B28" s="377" t="s">
        <v>575</v>
      </c>
    </row>
    <row r="29" ht="28.5">
      <c r="A29" s="378" t="s">
        <v>576</v>
      </c>
      <c r="B29" s="376">
        <f>'7. Паспорт отчет о закупке'!AD41/1000</f>
        <v>1.8867</v>
      </c>
    </row>
    <row r="30" ht="28.5">
      <c r="A30" s="378" t="s">
        <v>577</v>
      </c>
      <c r="B30" s="376">
        <f>B32+B37+B54</f>
        <v>1.8867</v>
      </c>
    </row>
    <row r="31">
      <c r="A31" s="377" t="s">
        <v>578</v>
      </c>
      <c r="B31" s="376"/>
    </row>
    <row r="32" ht="28.5">
      <c r="A32" s="378" t="s">
        <v>579</v>
      </c>
      <c r="B32" s="376">
        <f>SUMIF(C33:C36,10,B33:B36)</f>
        <v>0</v>
      </c>
    </row>
    <row r="33" ht="15">
      <c r="A33" s="377" t="s">
        <v>580</v>
      </c>
      <c r="B33" s="377"/>
      <c r="C33" s="262">
        <v>10</v>
      </c>
    </row>
    <row r="34">
      <c r="A34" s="377" t="s">
        <v>581</v>
      </c>
      <c r="B34" s="379">
        <f>B33/B$27</f>
        <v>0</v>
      </c>
    </row>
    <row r="35" ht="15">
      <c r="A35" s="377" t="s">
        <v>582</v>
      </c>
      <c r="B35" s="377"/>
      <c r="C35" s="262">
        <v>1</v>
      </c>
    </row>
    <row r="36" ht="15">
      <c r="A36" s="377" t="s">
        <v>583</v>
      </c>
      <c r="B36" s="377"/>
      <c r="C36" s="262">
        <v>2</v>
      </c>
    </row>
    <row r="37" ht="28.5">
      <c r="A37" s="378" t="s">
        <v>584</v>
      </c>
      <c r="B37" s="376">
        <f>SUMIF(C38:C53,20,B38:B53)</f>
        <v>0</v>
      </c>
    </row>
    <row r="38" ht="15">
      <c r="A38" s="377" t="s">
        <v>580</v>
      </c>
      <c r="B38" s="377"/>
      <c r="C38" s="262">
        <v>20</v>
      </c>
    </row>
    <row r="39">
      <c r="A39" s="377" t="s">
        <v>581</v>
      </c>
      <c r="B39" s="379">
        <f t="shared" ref="B39:B51" si="60">B38/B$27</f>
        <v>0</v>
      </c>
      <c r="C39" s="380"/>
    </row>
    <row r="40" ht="15">
      <c r="A40" s="377" t="s">
        <v>582</v>
      </c>
      <c r="B40" s="376"/>
      <c r="C40" s="262">
        <v>1</v>
      </c>
    </row>
    <row r="41" ht="15">
      <c r="A41" s="377" t="s">
        <v>583</v>
      </c>
      <c r="B41" s="376"/>
      <c r="C41" s="262">
        <v>2</v>
      </c>
    </row>
    <row r="42" ht="15">
      <c r="A42" s="377" t="s">
        <v>580</v>
      </c>
      <c r="B42" s="377"/>
      <c r="C42" s="262">
        <v>20</v>
      </c>
    </row>
    <row r="43">
      <c r="A43" s="377" t="s">
        <v>581</v>
      </c>
      <c r="B43" s="379">
        <f t="shared" si="60"/>
        <v>0</v>
      </c>
      <c r="C43" s="380"/>
    </row>
    <row r="44" ht="15">
      <c r="A44" s="377" t="s">
        <v>582</v>
      </c>
      <c r="B44" s="376"/>
      <c r="C44" s="262">
        <v>1</v>
      </c>
    </row>
    <row r="45" ht="15">
      <c r="A45" s="377" t="s">
        <v>583</v>
      </c>
      <c r="B45" s="376"/>
      <c r="C45" s="262">
        <v>2</v>
      </c>
    </row>
    <row r="46" ht="15">
      <c r="A46" s="377" t="s">
        <v>580</v>
      </c>
      <c r="B46" s="377"/>
      <c r="C46" s="262">
        <v>20</v>
      </c>
    </row>
    <row r="47">
      <c r="A47" s="377" t="s">
        <v>581</v>
      </c>
      <c r="B47" s="379">
        <f t="shared" si="60"/>
        <v>0</v>
      </c>
      <c r="C47" s="380"/>
    </row>
    <row r="48" ht="15">
      <c r="A48" s="377" t="s">
        <v>582</v>
      </c>
      <c r="B48" s="376"/>
      <c r="C48" s="262">
        <v>1</v>
      </c>
    </row>
    <row r="49" ht="15">
      <c r="A49" s="377" t="s">
        <v>583</v>
      </c>
      <c r="B49" s="376"/>
      <c r="C49" s="262">
        <v>2</v>
      </c>
    </row>
    <row r="50" ht="15">
      <c r="A50" s="377" t="s">
        <v>580</v>
      </c>
      <c r="B50" s="377"/>
      <c r="C50" s="262">
        <v>20</v>
      </c>
    </row>
    <row r="51">
      <c r="A51" s="377" t="s">
        <v>581</v>
      </c>
      <c r="B51" s="379">
        <f t="shared" si="60"/>
        <v>0</v>
      </c>
      <c r="C51" s="380"/>
    </row>
    <row r="52" ht="15">
      <c r="A52" s="377" t="s">
        <v>582</v>
      </c>
      <c r="B52" s="376"/>
      <c r="C52" s="262">
        <v>1</v>
      </c>
    </row>
    <row r="53" ht="15">
      <c r="A53" s="377" t="s">
        <v>583</v>
      </c>
      <c r="B53" s="376"/>
      <c r="C53" s="262">
        <v>2</v>
      </c>
    </row>
    <row r="54" ht="28.5">
      <c r="A54" s="378" t="s">
        <v>585</v>
      </c>
      <c r="B54" s="376">
        <f>SUMIF(C55:C86,30,B55:B86)</f>
        <v>1.8867</v>
      </c>
    </row>
    <row r="55" ht="28.5">
      <c r="A55" s="381" t="s">
        <v>586</v>
      </c>
      <c r="B55" s="382">
        <v>1.8867</v>
      </c>
      <c r="C55" s="262">
        <v>30</v>
      </c>
    </row>
    <row r="56">
      <c r="A56" s="377" t="s">
        <v>581</v>
      </c>
      <c r="B56" s="379">
        <f t="shared" ref="B56:B84" si="61">B55/B$27</f>
        <v>0.70796238088960717</v>
      </c>
    </row>
    <row r="57" ht="15">
      <c r="A57" s="377" t="s">
        <v>582</v>
      </c>
      <c r="B57" s="377"/>
      <c r="C57" s="262">
        <v>1</v>
      </c>
    </row>
    <row r="58" ht="15">
      <c r="A58" s="377" t="s">
        <v>583</v>
      </c>
      <c r="B58" s="376">
        <v>1.8867</v>
      </c>
      <c r="C58" s="262">
        <v>2</v>
      </c>
    </row>
    <row r="59" ht="15">
      <c r="A59" s="377" t="s">
        <v>580</v>
      </c>
      <c r="B59" s="377"/>
      <c r="C59" s="262">
        <v>30</v>
      </c>
    </row>
    <row r="60">
      <c r="A60" s="377" t="s">
        <v>581</v>
      </c>
      <c r="B60" s="379">
        <f t="shared" si="61"/>
        <v>0</v>
      </c>
    </row>
    <row r="61" ht="15">
      <c r="A61" s="377" t="s">
        <v>582</v>
      </c>
      <c r="B61" s="377"/>
      <c r="C61" s="262">
        <v>1</v>
      </c>
    </row>
    <row r="62" ht="15">
      <c r="A62" s="377" t="s">
        <v>583</v>
      </c>
      <c r="B62" s="377"/>
      <c r="C62" s="262">
        <v>2</v>
      </c>
    </row>
    <row r="63" ht="15">
      <c r="A63" s="377" t="s">
        <v>580</v>
      </c>
      <c r="B63" s="377"/>
      <c r="C63" s="262">
        <v>30</v>
      </c>
    </row>
    <row r="64">
      <c r="A64" s="377" t="s">
        <v>581</v>
      </c>
      <c r="B64" s="379">
        <f t="shared" si="61"/>
        <v>0</v>
      </c>
    </row>
    <row r="65">
      <c r="A65" s="377" t="s">
        <v>582</v>
      </c>
      <c r="B65" s="377"/>
      <c r="C65" s="262">
        <v>1</v>
      </c>
    </row>
    <row r="66">
      <c r="A66" s="377" t="s">
        <v>583</v>
      </c>
      <c r="B66" s="377"/>
      <c r="C66" s="262">
        <v>2</v>
      </c>
    </row>
    <row r="67">
      <c r="A67" s="377" t="s">
        <v>580</v>
      </c>
      <c r="B67" s="377"/>
      <c r="C67" s="262">
        <v>30</v>
      </c>
    </row>
    <row r="68">
      <c r="A68" s="377" t="s">
        <v>581</v>
      </c>
      <c r="B68" s="379">
        <f t="shared" si="61"/>
        <v>0</v>
      </c>
    </row>
    <row r="69">
      <c r="A69" s="377" t="s">
        <v>582</v>
      </c>
      <c r="B69" s="377"/>
      <c r="C69" s="262">
        <v>1</v>
      </c>
    </row>
    <row r="70">
      <c r="A70" s="377" t="s">
        <v>583</v>
      </c>
      <c r="B70" s="377"/>
      <c r="C70" s="262">
        <v>2</v>
      </c>
    </row>
    <row r="71">
      <c r="A71" s="377" t="s">
        <v>580</v>
      </c>
      <c r="B71" s="377"/>
      <c r="C71" s="262">
        <v>30</v>
      </c>
    </row>
    <row r="72">
      <c r="A72" s="377" t="s">
        <v>581</v>
      </c>
      <c r="B72" s="379">
        <f t="shared" si="61"/>
        <v>0</v>
      </c>
    </row>
    <row r="73">
      <c r="A73" s="377" t="s">
        <v>582</v>
      </c>
      <c r="B73" s="377"/>
      <c r="C73" s="262">
        <v>1</v>
      </c>
    </row>
    <row r="74">
      <c r="A74" s="377" t="s">
        <v>583</v>
      </c>
      <c r="B74" s="377"/>
      <c r="C74" s="262">
        <v>2</v>
      </c>
    </row>
    <row r="75">
      <c r="A75" s="377" t="s">
        <v>580</v>
      </c>
      <c r="B75" s="377"/>
      <c r="C75" s="262">
        <v>30</v>
      </c>
    </row>
    <row r="76">
      <c r="A76" s="377" t="s">
        <v>581</v>
      </c>
      <c r="B76" s="379">
        <f t="shared" si="61"/>
        <v>0</v>
      </c>
    </row>
    <row r="77">
      <c r="A77" s="377" t="s">
        <v>582</v>
      </c>
      <c r="B77" s="377"/>
      <c r="C77" s="262">
        <v>1</v>
      </c>
    </row>
    <row r="78">
      <c r="A78" s="377" t="s">
        <v>583</v>
      </c>
      <c r="B78" s="377"/>
      <c r="C78" s="262">
        <v>2</v>
      </c>
    </row>
    <row r="79">
      <c r="A79" s="377" t="s">
        <v>580</v>
      </c>
      <c r="B79" s="377"/>
      <c r="C79" s="262">
        <v>30</v>
      </c>
    </row>
    <row r="80">
      <c r="A80" s="377" t="s">
        <v>581</v>
      </c>
      <c r="B80" s="379">
        <f t="shared" si="61"/>
        <v>0</v>
      </c>
    </row>
    <row r="81">
      <c r="A81" s="377" t="s">
        <v>582</v>
      </c>
      <c r="B81" s="377"/>
      <c r="C81" s="262">
        <v>1</v>
      </c>
    </row>
    <row r="82">
      <c r="A82" s="377" t="s">
        <v>583</v>
      </c>
      <c r="B82" s="377"/>
      <c r="C82" s="262">
        <v>2</v>
      </c>
    </row>
    <row r="83">
      <c r="A83" s="377" t="s">
        <v>580</v>
      </c>
      <c r="B83" s="377"/>
      <c r="C83" s="262">
        <v>30</v>
      </c>
    </row>
    <row r="84">
      <c r="A84" s="377" t="s">
        <v>581</v>
      </c>
      <c r="B84" s="379">
        <f t="shared" si="61"/>
        <v>0</v>
      </c>
    </row>
    <row r="85">
      <c r="A85" s="377" t="s">
        <v>582</v>
      </c>
      <c r="B85" s="377"/>
      <c r="C85" s="262">
        <v>1</v>
      </c>
    </row>
    <row r="86">
      <c r="A86" s="377" t="s">
        <v>583</v>
      </c>
      <c r="B86" s="377"/>
      <c r="C86" s="262">
        <v>2</v>
      </c>
    </row>
    <row r="87" ht="28.5">
      <c r="A87" s="383" t="s">
        <v>587</v>
      </c>
      <c r="B87" s="379">
        <f>B30/B27</f>
        <v>0.70796238088960717</v>
      </c>
    </row>
    <row r="88">
      <c r="A88" s="384" t="s">
        <v>578</v>
      </c>
      <c r="B88" s="379"/>
    </row>
    <row r="89">
      <c r="A89" s="384" t="s">
        <v>588</v>
      </c>
      <c r="B89" s="379"/>
    </row>
    <row r="90">
      <c r="A90" s="384" t="s">
        <v>589</v>
      </c>
      <c r="B90" s="379"/>
    </row>
    <row r="91">
      <c r="A91" s="384" t="s">
        <v>590</v>
      </c>
      <c r="B91" s="379"/>
    </row>
    <row r="92">
      <c r="A92" s="372" t="s">
        <v>591</v>
      </c>
      <c r="B92" s="385">
        <f>B93/B$27</f>
        <v>0</v>
      </c>
    </row>
    <row r="93">
      <c r="A93" s="372" t="s">
        <v>592</v>
      </c>
      <c r="B93" s="386">
        <f>SUMIF(C38:C86,1,B38:B86)</f>
        <v>0</v>
      </c>
      <c r="C93" s="387">
        <f>'6.2. Паспорт фин осв ввод'!D24-'6.2. Паспорт фин осв ввод'!F24</f>
        <v>0</v>
      </c>
    </row>
    <row r="94">
      <c r="A94" s="372" t="s">
        <v>593</v>
      </c>
      <c r="B94" s="385">
        <f>B95/B$27</f>
        <v>0.70796238088960717</v>
      </c>
      <c r="C94" s="387"/>
    </row>
    <row r="95">
      <c r="A95" s="373" t="s">
        <v>594</v>
      </c>
      <c r="B95" s="388">
        <f>SUMIF(C38:C86,2,B38:B86)</f>
        <v>1.8867</v>
      </c>
      <c r="C95" s="387">
        <f>'6.2. Паспорт фин осв ввод'!D30-'6.2. Паспорт фин осв ввод'!F30</f>
        <v>0</v>
      </c>
    </row>
    <row r="96" ht="15.75" customHeight="1">
      <c r="A96" s="383" t="s">
        <v>595</v>
      </c>
      <c r="B96" s="384" t="s">
        <v>596</v>
      </c>
    </row>
    <row r="97">
      <c r="A97" s="389" t="s">
        <v>597</v>
      </c>
      <c r="B97" s="389" t="s">
        <v>554</v>
      </c>
    </row>
    <row r="98">
      <c r="A98" s="389" t="s">
        <v>598</v>
      </c>
      <c r="B98" s="389"/>
    </row>
    <row r="99">
      <c r="A99" s="389" t="s">
        <v>599</v>
      </c>
      <c r="B99" s="389"/>
    </row>
    <row r="100">
      <c r="A100" s="389" t="s">
        <v>600</v>
      </c>
      <c r="B100" s="389"/>
    </row>
    <row r="101">
      <c r="A101" s="390" t="s">
        <v>601</v>
      </c>
      <c r="B101" s="390" t="s">
        <v>602</v>
      </c>
    </row>
    <row r="102" ht="30">
      <c r="A102" s="384" t="s">
        <v>603</v>
      </c>
      <c r="B102" s="391" t="s">
        <v>23</v>
      </c>
    </row>
    <row r="103" ht="28.5">
      <c r="A103" s="372" t="s">
        <v>604</v>
      </c>
      <c r="B103" s="391" t="s">
        <v>370</v>
      </c>
    </row>
    <row r="104">
      <c r="A104" s="384" t="s">
        <v>578</v>
      </c>
      <c r="B104" s="392"/>
    </row>
    <row r="105">
      <c r="A105" s="384" t="s">
        <v>605</v>
      </c>
      <c r="B105" s="391" t="s">
        <v>370</v>
      </c>
    </row>
    <row r="106">
      <c r="A106" s="384" t="s">
        <v>606</v>
      </c>
      <c r="B106" s="392" t="s">
        <v>370</v>
      </c>
    </row>
    <row r="107" ht="75">
      <c r="A107" s="393" t="s">
        <v>607</v>
      </c>
      <c r="B107" s="394" t="e">
        <f>'3.3 паспорт описание'!C24:C24</f>
        <v>#VALUE!</v>
      </c>
    </row>
    <row r="108">
      <c r="A108" s="372" t="s">
        <v>608</v>
      </c>
      <c r="B108" s="395"/>
    </row>
    <row r="109">
      <c r="A109" s="389" t="s">
        <v>609</v>
      </c>
      <c r="B109" s="396">
        <f>'6.1. Паспорт сетевой график'!H43</f>
        <v>45992</v>
      </c>
    </row>
    <row r="110">
      <c r="A110" s="389" t="s">
        <v>610</v>
      </c>
      <c r="B110" s="397" t="s">
        <v>149</v>
      </c>
    </row>
    <row r="111">
      <c r="A111" s="389" t="s">
        <v>611</v>
      </c>
      <c r="B111" s="397" t="s">
        <v>149</v>
      </c>
    </row>
    <row r="112" ht="28.5">
      <c r="A112" s="398" t="s">
        <v>612</v>
      </c>
      <c r="B112" s="392" t="s">
        <v>613</v>
      </c>
    </row>
    <row r="113" ht="28.5" customHeight="1">
      <c r="A113" s="383" t="s">
        <v>614</v>
      </c>
      <c r="B113" s="399" t="s">
        <v>23</v>
      </c>
    </row>
    <row r="114">
      <c r="A114" s="389" t="s">
        <v>615</v>
      </c>
      <c r="B114" s="400"/>
    </row>
    <row r="115">
      <c r="A115" s="389" t="s">
        <v>616</v>
      </c>
      <c r="B115" s="400"/>
    </row>
    <row r="116">
      <c r="A116" s="389" t="s">
        <v>617</v>
      </c>
      <c r="B116" s="400"/>
    </row>
    <row r="117">
      <c r="A117" s="389" t="s">
        <v>618</v>
      </c>
      <c r="B117" s="400"/>
    </row>
    <row r="118">
      <c r="A118" s="401" t="s">
        <v>619</v>
      </c>
      <c r="B118" s="402"/>
    </row>
    <row r="121">
      <c r="A121" s="403"/>
      <c r="B121" s="404"/>
    </row>
    <row r="122">
      <c r="B122" s="405"/>
    </row>
    <row r="123">
      <c r="B123" s="406"/>
    </row>
  </sheetData>
  <mergeCells count="10">
    <mergeCell ref="A5:B5"/>
    <mergeCell ref="A7:B7"/>
    <mergeCell ref="A9:B9"/>
    <mergeCell ref="A10:B10"/>
    <mergeCell ref="A12:B12"/>
    <mergeCell ref="A13:B13"/>
    <mergeCell ref="A15:B15"/>
    <mergeCell ref="A16:B16"/>
    <mergeCell ref="A18:B18"/>
    <mergeCell ref="B113:B118"/>
  </mergeCells>
  <printOptions headings="0" gridLines="0"/>
  <pageMargins left="0.70866141732283472" right="0.70866141732283472" top="0.74803149606299213" bottom="0.74803149606299213" header="0.31496062992125984" footer="0.31496062992125984"/>
  <pageSetup paperSize="8" scale="51"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2" zoomScale="80" workbookViewId="0">
      <selection activeCell="A14" activeCellId="0" sqref="A14:S14"/>
    </sheetView>
  </sheetViews>
  <sheetFormatPr defaultColWidth="9.140625" defaultRowHeight="14.25"/>
  <cols>
    <col customWidth="1" min="1" max="1" style="1" width="7.42578125"/>
    <col customWidth="1" min="2" max="2" style="1" width="35.85546875"/>
    <col customWidth="1" min="3" max="3" style="1" width="31.140625"/>
    <col customWidth="1" min="4" max="4" style="1" width="25"/>
    <col customWidth="1" min="5" max="5" style="1" width="50"/>
    <col customWidth="1" min="6" max="6" style="1" width="57"/>
    <col customWidth="1" min="7" max="7" style="1" width="57.5703125"/>
    <col customWidth="1" min="8" max="10" style="1" width="20.5703125"/>
    <col customWidth="1" min="11" max="11" style="1" width="16"/>
    <col customWidth="1" min="12" max="12" style="1" width="20.5703125"/>
    <col customWidth="1" min="13" max="13" style="1" width="21.28515625"/>
    <col customWidth="1" min="14" max="14" style="1" width="23.85546875"/>
    <col customWidth="1" min="15" max="15" style="1" width="17.85546875"/>
    <col customWidth="1" min="16" max="16" style="1" width="23.85546875"/>
    <col customWidth="1" min="17" max="17" style="1" width="58"/>
    <col customWidth="1" min="18" max="18" style="1" width="27"/>
    <col customWidth="1" min="19" max="19" style="1" width="43"/>
    <col min="20" max="16384" style="1" width="9.140625"/>
  </cols>
  <sheetData>
    <row r="1" s="2" customFormat="1" ht="18.75" customHeight="1">
      <c r="A1" s="3"/>
      <c r="S1" s="4" t="s">
        <v>0</v>
      </c>
    </row>
    <row r="2" s="2" customFormat="1" ht="18.75" customHeight="1">
      <c r="A2" s="3"/>
      <c r="S2" s="5" t="s">
        <v>1</v>
      </c>
    </row>
    <row r="3" s="2" customFormat="1" ht="17.25">
      <c r="S3" s="5" t="s">
        <v>2</v>
      </c>
    </row>
    <row r="4" s="2" customFormat="1" ht="18.75" customHeight="1">
      <c r="A4" s="7" t="str">
        <f>'1. паспорт местоположение'!A5:C5</f>
        <v xml:space="preserve">Год раскрытия информации: 2025 год</v>
      </c>
      <c r="B4" s="7"/>
      <c r="C4" s="7"/>
      <c r="D4" s="7"/>
      <c r="E4" s="7"/>
      <c r="F4" s="7"/>
      <c r="G4" s="7"/>
      <c r="H4" s="7"/>
      <c r="I4" s="7"/>
      <c r="J4" s="7"/>
      <c r="K4" s="7"/>
      <c r="L4" s="7"/>
      <c r="M4" s="7"/>
      <c r="N4" s="7"/>
      <c r="O4" s="7"/>
      <c r="P4" s="7"/>
      <c r="Q4" s="7"/>
      <c r="R4" s="7"/>
      <c r="S4" s="7"/>
    </row>
    <row r="5" s="2" customFormat="1" ht="15.75">
      <c r="A5" s="6"/>
    </row>
    <row r="6" s="2" customFormat="1" ht="17.25">
      <c r="A6" s="9" t="s">
        <v>4</v>
      </c>
      <c r="B6" s="9"/>
      <c r="C6" s="9"/>
      <c r="D6" s="9"/>
      <c r="E6" s="9"/>
      <c r="F6" s="9"/>
      <c r="G6" s="9"/>
      <c r="H6" s="9"/>
      <c r="I6" s="9"/>
      <c r="J6" s="9"/>
      <c r="K6" s="9"/>
      <c r="L6" s="9"/>
      <c r="M6" s="9"/>
      <c r="N6" s="9"/>
      <c r="O6" s="9"/>
      <c r="P6" s="9"/>
      <c r="Q6" s="9"/>
      <c r="R6" s="9"/>
      <c r="S6" s="9"/>
      <c r="T6" s="10"/>
      <c r="U6" s="10"/>
      <c r="V6" s="10"/>
      <c r="W6" s="10"/>
      <c r="X6" s="10"/>
      <c r="Y6" s="10"/>
      <c r="Z6" s="10"/>
      <c r="AA6" s="10"/>
      <c r="AB6" s="10"/>
    </row>
    <row r="7" s="2" customFormat="1" ht="17.25">
      <c r="A7" s="9"/>
      <c r="B7" s="9"/>
      <c r="C7" s="9"/>
      <c r="D7" s="9"/>
      <c r="E7" s="9"/>
      <c r="F7" s="9"/>
      <c r="G7" s="9"/>
      <c r="H7" s="9"/>
      <c r="I7" s="9"/>
      <c r="J7" s="9"/>
      <c r="K7" s="9"/>
      <c r="L7" s="9"/>
      <c r="M7" s="9"/>
      <c r="N7" s="9"/>
      <c r="O7" s="9"/>
      <c r="P7" s="9"/>
      <c r="Q7" s="9"/>
      <c r="R7" s="9"/>
      <c r="S7" s="9"/>
      <c r="T7" s="10"/>
      <c r="U7" s="10"/>
      <c r="V7" s="10"/>
      <c r="W7" s="10"/>
      <c r="X7" s="10"/>
      <c r="Y7" s="10"/>
      <c r="Z7" s="10"/>
      <c r="AA7" s="10"/>
      <c r="AB7" s="10"/>
    </row>
    <row r="8" s="2" customFormat="1" ht="17.25">
      <c r="A8" s="32" t="str">
        <f>'1. паспорт местоположение'!A9:C9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10"/>
      <c r="U8" s="10"/>
      <c r="V8" s="10"/>
      <c r="W8" s="10"/>
      <c r="X8" s="10"/>
      <c r="Y8" s="10"/>
      <c r="Z8" s="10"/>
      <c r="AA8" s="10"/>
      <c r="AB8" s="10"/>
    </row>
    <row r="9" s="2" customFormat="1" ht="17.25">
      <c r="A9" s="13" t="s">
        <v>6</v>
      </c>
      <c r="B9" s="13"/>
      <c r="C9" s="13"/>
      <c r="D9" s="13"/>
      <c r="E9" s="13"/>
      <c r="F9" s="13"/>
      <c r="G9" s="13"/>
      <c r="H9" s="13"/>
      <c r="I9" s="13"/>
      <c r="J9" s="13"/>
      <c r="K9" s="13"/>
      <c r="L9" s="13"/>
      <c r="M9" s="13"/>
      <c r="N9" s="13"/>
      <c r="O9" s="13"/>
      <c r="P9" s="13"/>
      <c r="Q9" s="13"/>
      <c r="R9" s="13"/>
      <c r="S9" s="13"/>
      <c r="T9" s="10"/>
      <c r="U9" s="10"/>
      <c r="V9" s="10"/>
      <c r="W9" s="10"/>
      <c r="X9" s="10"/>
      <c r="Y9" s="10"/>
      <c r="Z9" s="10"/>
      <c r="AA9" s="10"/>
      <c r="AB9" s="10"/>
    </row>
    <row r="10" s="2" customFormat="1" ht="17.25">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2" customFormat="1" ht="17.25">
      <c r="A11" s="32" t="str">
        <f>'1. паспорт местоположение'!A12:C12</f>
        <v>P_НМА-23-1</v>
      </c>
      <c r="B11" s="32"/>
      <c r="C11" s="32"/>
      <c r="D11" s="32"/>
      <c r="E11" s="32"/>
      <c r="F11" s="32"/>
      <c r="G11" s="32"/>
      <c r="H11" s="32"/>
      <c r="I11" s="32"/>
      <c r="J11" s="32"/>
      <c r="K11" s="32"/>
      <c r="L11" s="32"/>
      <c r="M11" s="32"/>
      <c r="N11" s="32"/>
      <c r="O11" s="32"/>
      <c r="P11" s="32"/>
      <c r="Q11" s="32"/>
      <c r="R11" s="32"/>
      <c r="S11" s="32"/>
      <c r="T11" s="10"/>
      <c r="U11" s="10"/>
      <c r="V11" s="10"/>
      <c r="W11" s="10"/>
      <c r="X11" s="10"/>
      <c r="Y11" s="10"/>
      <c r="Z11" s="10"/>
      <c r="AA11" s="10"/>
      <c r="AB11" s="10"/>
    </row>
    <row r="12" s="2" customFormat="1" ht="17.25">
      <c r="A12" s="13" t="s">
        <v>8</v>
      </c>
      <c r="B12" s="13"/>
      <c r="C12" s="13"/>
      <c r="D12" s="13"/>
      <c r="E12" s="13"/>
      <c r="F12" s="13"/>
      <c r="G12" s="13"/>
      <c r="H12" s="13"/>
      <c r="I12" s="13"/>
      <c r="J12" s="13"/>
      <c r="K12" s="13"/>
      <c r="L12" s="13"/>
      <c r="M12" s="13"/>
      <c r="N12" s="13"/>
      <c r="O12" s="13"/>
      <c r="P12" s="13"/>
      <c r="Q12" s="13"/>
      <c r="R12" s="13"/>
      <c r="S12" s="13"/>
      <c r="T12" s="10"/>
      <c r="U12" s="10"/>
      <c r="V12" s="10"/>
      <c r="W12" s="10"/>
      <c r="X12" s="10"/>
      <c r="Y12" s="10"/>
      <c r="Z12" s="10"/>
      <c r="AA12" s="10"/>
      <c r="AB12" s="10"/>
    </row>
    <row r="13" s="2" customFormat="1" ht="15.75" customHeight="1">
      <c r="A13" s="16"/>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row>
    <row r="14" s="17" customFormat="1" ht="36.75" customHeight="1">
      <c r="A14" s="33" t="str">
        <f>'1. паспорт местоположение'!A15:C15</f>
        <v xml:space="preserve">Поставка в 2025 году бессрочных лицензий для развития информационных систем</v>
      </c>
      <c r="B14" s="33"/>
      <c r="C14" s="33"/>
      <c r="D14" s="33"/>
      <c r="E14" s="33"/>
      <c r="F14" s="33"/>
      <c r="G14" s="33"/>
      <c r="H14" s="33"/>
      <c r="I14" s="33"/>
      <c r="J14" s="33"/>
      <c r="K14" s="33"/>
      <c r="L14" s="33"/>
      <c r="M14" s="33"/>
      <c r="N14" s="33"/>
      <c r="O14" s="33"/>
      <c r="P14" s="33"/>
      <c r="Q14" s="33"/>
      <c r="R14" s="33"/>
      <c r="S14" s="33"/>
      <c r="T14" s="12"/>
      <c r="U14" s="12"/>
      <c r="V14" s="12"/>
      <c r="W14" s="12"/>
      <c r="X14" s="12"/>
      <c r="Y14" s="12"/>
      <c r="Z14" s="12"/>
      <c r="AA14" s="12"/>
      <c r="AB14" s="12"/>
    </row>
    <row r="15" s="17" customFormat="1" ht="15" customHeight="1">
      <c r="A15" s="13" t="s">
        <v>10</v>
      </c>
      <c r="B15" s="13"/>
      <c r="C15" s="13"/>
      <c r="D15" s="13"/>
      <c r="E15" s="13"/>
      <c r="F15" s="13"/>
      <c r="G15" s="13"/>
      <c r="H15" s="13"/>
      <c r="I15" s="13"/>
      <c r="J15" s="13"/>
      <c r="K15" s="13"/>
      <c r="L15" s="13"/>
      <c r="M15" s="13"/>
      <c r="N15" s="13"/>
      <c r="O15" s="13"/>
      <c r="P15" s="13"/>
      <c r="Q15" s="13"/>
      <c r="R15" s="13"/>
      <c r="S15" s="13"/>
      <c r="T15" s="14"/>
      <c r="U15" s="14"/>
      <c r="V15" s="14"/>
      <c r="W15" s="14"/>
      <c r="X15" s="14"/>
      <c r="Y15" s="14"/>
      <c r="Z15" s="14"/>
      <c r="AA15" s="14"/>
      <c r="AB15" s="14"/>
    </row>
    <row r="16" s="17" customFormat="1" ht="15" customHeight="1">
      <c r="A16" s="16"/>
      <c r="B16" s="16"/>
      <c r="C16" s="16"/>
      <c r="D16" s="16"/>
      <c r="E16" s="16"/>
      <c r="F16" s="16"/>
      <c r="G16" s="16"/>
      <c r="H16" s="16"/>
      <c r="I16" s="16"/>
      <c r="J16" s="16"/>
      <c r="K16" s="16"/>
      <c r="L16" s="16"/>
      <c r="M16" s="16"/>
      <c r="N16" s="16"/>
      <c r="O16" s="16"/>
      <c r="P16" s="16"/>
      <c r="Q16" s="16"/>
      <c r="R16" s="16"/>
      <c r="S16" s="16"/>
      <c r="T16" s="16"/>
      <c r="U16" s="16"/>
      <c r="V16" s="16"/>
      <c r="W16" s="16"/>
      <c r="X16" s="16"/>
      <c r="Y16" s="16"/>
    </row>
    <row r="17" s="17" customFormat="1" ht="45.75" customHeight="1">
      <c r="A17" s="19" t="s">
        <v>72</v>
      </c>
      <c r="B17" s="19"/>
      <c r="C17" s="19"/>
      <c r="D17" s="19"/>
      <c r="E17" s="19"/>
      <c r="F17" s="19"/>
      <c r="G17" s="19"/>
      <c r="H17" s="19"/>
      <c r="I17" s="19"/>
      <c r="J17" s="19"/>
      <c r="K17" s="19"/>
      <c r="L17" s="19"/>
      <c r="M17" s="19"/>
      <c r="N17" s="19"/>
      <c r="O17" s="19"/>
      <c r="P17" s="19"/>
      <c r="Q17" s="19"/>
      <c r="R17" s="19"/>
      <c r="S17" s="19"/>
      <c r="T17" s="20"/>
      <c r="U17" s="20"/>
      <c r="V17" s="20"/>
      <c r="W17" s="20"/>
      <c r="X17" s="20"/>
      <c r="Y17" s="20"/>
      <c r="Z17" s="20"/>
      <c r="AA17" s="20"/>
      <c r="AB17" s="20"/>
    </row>
    <row r="18" s="17" customFormat="1" ht="15" customHeight="1">
      <c r="A18" s="34"/>
      <c r="B18" s="34"/>
      <c r="C18" s="34"/>
      <c r="D18" s="34"/>
      <c r="E18" s="34"/>
      <c r="F18" s="34"/>
      <c r="G18" s="34"/>
      <c r="H18" s="34"/>
      <c r="I18" s="34"/>
      <c r="J18" s="34"/>
      <c r="K18" s="34"/>
      <c r="L18" s="34"/>
      <c r="M18" s="34"/>
      <c r="N18" s="34"/>
      <c r="O18" s="34"/>
      <c r="P18" s="34"/>
      <c r="Q18" s="34"/>
      <c r="R18" s="34"/>
      <c r="S18" s="34"/>
      <c r="T18" s="16"/>
      <c r="U18" s="16"/>
      <c r="V18" s="16"/>
      <c r="W18" s="16"/>
      <c r="X18" s="16"/>
      <c r="Y18" s="16"/>
    </row>
    <row r="19" s="17" customFormat="1" ht="54" customHeight="1">
      <c r="A19" s="35" t="s">
        <v>12</v>
      </c>
      <c r="B19" s="35" t="s">
        <v>73</v>
      </c>
      <c r="C19" s="36" t="s">
        <v>74</v>
      </c>
      <c r="D19" s="35" t="s">
        <v>75</v>
      </c>
      <c r="E19" s="35" t="s">
        <v>76</v>
      </c>
      <c r="F19" s="35" t="s">
        <v>77</v>
      </c>
      <c r="G19" s="35" t="s">
        <v>78</v>
      </c>
      <c r="H19" s="35" t="s">
        <v>79</v>
      </c>
      <c r="I19" s="35" t="s">
        <v>80</v>
      </c>
      <c r="J19" s="35" t="s">
        <v>81</v>
      </c>
      <c r="K19" s="35" t="s">
        <v>82</v>
      </c>
      <c r="L19" s="35" t="s">
        <v>83</v>
      </c>
      <c r="M19" s="35" t="s">
        <v>84</v>
      </c>
      <c r="N19" s="35" t="s">
        <v>85</v>
      </c>
      <c r="O19" s="35" t="s">
        <v>86</v>
      </c>
      <c r="P19" s="35" t="s">
        <v>87</v>
      </c>
      <c r="Q19" s="35" t="s">
        <v>88</v>
      </c>
      <c r="R19" s="35"/>
      <c r="S19" s="37" t="s">
        <v>89</v>
      </c>
      <c r="T19" s="16"/>
      <c r="U19" s="16"/>
      <c r="V19" s="16"/>
      <c r="W19" s="16"/>
      <c r="X19" s="16"/>
      <c r="Y19" s="16"/>
    </row>
    <row r="20" s="17" customFormat="1" ht="180.75" customHeight="1">
      <c r="A20" s="35"/>
      <c r="B20" s="35"/>
      <c r="C20" s="38"/>
      <c r="D20" s="35"/>
      <c r="E20" s="35"/>
      <c r="F20" s="35"/>
      <c r="G20" s="35"/>
      <c r="H20" s="35"/>
      <c r="I20" s="35"/>
      <c r="J20" s="35"/>
      <c r="K20" s="35"/>
      <c r="L20" s="35"/>
      <c r="M20" s="35"/>
      <c r="N20" s="35"/>
      <c r="O20" s="35"/>
      <c r="P20" s="35"/>
      <c r="Q20" s="35" t="s">
        <v>90</v>
      </c>
      <c r="R20" s="39" t="s">
        <v>91</v>
      </c>
      <c r="S20" s="37"/>
      <c r="T20" s="16"/>
      <c r="U20" s="16"/>
      <c r="V20" s="16"/>
      <c r="W20" s="16"/>
      <c r="X20" s="16"/>
      <c r="Y20" s="16"/>
    </row>
    <row r="21" s="17" customFormat="1" ht="17.25">
      <c r="A21" s="35">
        <v>1</v>
      </c>
      <c r="B21" s="40">
        <v>2</v>
      </c>
      <c r="C21" s="35">
        <v>3</v>
      </c>
      <c r="D21" s="40">
        <v>4</v>
      </c>
      <c r="E21" s="35">
        <v>5</v>
      </c>
      <c r="F21" s="40">
        <v>6</v>
      </c>
      <c r="G21" s="35">
        <v>7</v>
      </c>
      <c r="H21" s="40">
        <v>8</v>
      </c>
      <c r="I21" s="35">
        <v>9</v>
      </c>
      <c r="J21" s="40">
        <v>10</v>
      </c>
      <c r="K21" s="35">
        <v>11</v>
      </c>
      <c r="L21" s="40">
        <v>12</v>
      </c>
      <c r="M21" s="35">
        <v>13</v>
      </c>
      <c r="N21" s="40">
        <v>14</v>
      </c>
      <c r="O21" s="35">
        <v>15</v>
      </c>
      <c r="P21" s="40">
        <v>16</v>
      </c>
      <c r="Q21" s="35">
        <v>17</v>
      </c>
      <c r="R21" s="40">
        <v>18</v>
      </c>
      <c r="S21" s="35">
        <v>19</v>
      </c>
      <c r="T21" s="16"/>
      <c r="U21" s="16"/>
      <c r="V21" s="16"/>
      <c r="W21" s="16"/>
      <c r="X21" s="16"/>
      <c r="Y21" s="16"/>
    </row>
    <row r="22" s="17" customFormat="1" ht="32.25" customHeight="1">
      <c r="A22" s="35" t="s">
        <v>92</v>
      </c>
      <c r="B22" s="40" t="s">
        <v>92</v>
      </c>
      <c r="C22" s="40" t="s">
        <v>92</v>
      </c>
      <c r="D22" s="40" t="s">
        <v>92</v>
      </c>
      <c r="E22" s="40" t="s">
        <v>92</v>
      </c>
      <c r="F22" s="40" t="s">
        <v>92</v>
      </c>
      <c r="G22" s="40" t="s">
        <v>92</v>
      </c>
      <c r="H22" s="40" t="s">
        <v>92</v>
      </c>
      <c r="I22" s="40" t="s">
        <v>92</v>
      </c>
      <c r="J22" s="40" t="s">
        <v>92</v>
      </c>
      <c r="K22" s="40" t="s">
        <v>92</v>
      </c>
      <c r="L22" s="40" t="s">
        <v>92</v>
      </c>
      <c r="M22" s="40" t="s">
        <v>92</v>
      </c>
      <c r="N22" s="40" t="s">
        <v>92</v>
      </c>
      <c r="O22" s="40" t="s">
        <v>92</v>
      </c>
      <c r="P22" s="40" t="s">
        <v>92</v>
      </c>
      <c r="Q22" s="40" t="s">
        <v>92</v>
      </c>
      <c r="R22" s="41" t="s">
        <v>92</v>
      </c>
      <c r="S22" s="41" t="s">
        <v>92</v>
      </c>
      <c r="T22" s="16"/>
      <c r="U22" s="16"/>
      <c r="V22" s="16"/>
      <c r="W22" s="16"/>
      <c r="X22" s="16"/>
      <c r="Y22" s="16"/>
    </row>
    <row r="23" ht="20.25" customHeight="1">
      <c r="A23" s="42"/>
      <c r="B23" s="40" t="s">
        <v>93</v>
      </c>
      <c r="C23" s="40"/>
      <c r="D23" s="40"/>
      <c r="E23" s="42" t="s">
        <v>92</v>
      </c>
      <c r="F23" s="42" t="s">
        <v>92</v>
      </c>
      <c r="G23" s="42" t="s">
        <v>92</v>
      </c>
      <c r="H23" s="42"/>
      <c r="I23" s="42"/>
      <c r="J23" s="42"/>
      <c r="K23" s="42"/>
      <c r="L23" s="42"/>
      <c r="M23" s="42"/>
      <c r="N23" s="42"/>
      <c r="O23" s="42"/>
      <c r="P23" s="42"/>
      <c r="Q23" s="43"/>
      <c r="R23" s="44"/>
      <c r="S23" s="44"/>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70866141732283472" right="0.70866141732283472" top="0.74803149606299213" bottom="0.74803149606299213" header="0.31496062992125984" footer="0.31496062992125984"/>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3" zoomScale="60" workbookViewId="0">
      <selection activeCell="P35" activeCellId="0" sqref="P35"/>
    </sheetView>
  </sheetViews>
  <sheetFormatPr defaultColWidth="10.7109375" defaultRowHeight="14.25"/>
  <cols>
    <col customWidth="1" min="1" max="1" style="45" width="9.5703125"/>
    <col customWidth="1" min="2" max="2" style="45" width="8.7109375"/>
    <col customWidth="1" min="3" max="3" style="45" width="12.7109375"/>
    <col customWidth="1" min="4" max="4" style="45" width="16.140625"/>
    <col customWidth="1" min="5" max="5" style="45" width="11.140625"/>
    <col customWidth="1" min="6" max="6" style="45" width="11"/>
    <col customWidth="1" min="7" max="8" style="45" width="8.7109375"/>
    <col customWidth="1" min="9" max="9" style="45" width="7.28515625"/>
    <col customWidth="1" min="10" max="10" style="45" width="9.28515625"/>
    <col customWidth="1" min="11" max="11" style="45" width="10.28515625"/>
    <col customWidth="1" min="12" max="15" style="45" width="8.7109375"/>
    <col customWidth="1" min="16" max="16" style="45" width="19.42578125"/>
    <col customWidth="1" min="17" max="17" style="45" width="21.7109375"/>
    <col customWidth="1" min="18" max="18" style="45" width="22"/>
    <col customWidth="1" min="19" max="19" style="45" width="19.7109375"/>
    <col customWidth="1" min="20" max="20" style="45" width="18.42578125"/>
    <col min="21" max="237" style="45" width="10.7109375"/>
    <col customWidth="1" min="238" max="242" style="45" width="15.7109375"/>
    <col customWidth="1" min="243" max="246" style="45" width="12.7109375"/>
    <col customWidth="1" min="247" max="250" style="45" width="15.7109375"/>
    <col customWidth="1" min="251" max="251" style="45" width="22.85546875"/>
    <col customWidth="1" min="252" max="252" style="45" width="20.7109375"/>
    <col customWidth="1" min="253" max="253" style="45" width="16.7109375"/>
    <col min="254" max="493" style="45" width="10.7109375"/>
    <col customWidth="1" min="494" max="498" style="45" width="15.7109375"/>
    <col customWidth="1" min="499" max="502" style="45" width="12.7109375"/>
    <col customWidth="1" min="503" max="506" style="45" width="15.7109375"/>
    <col customWidth="1" min="507" max="507" style="45" width="22.85546875"/>
    <col customWidth="1" min="508" max="508" style="45" width="20.7109375"/>
    <col customWidth="1" min="509" max="509" style="45" width="16.7109375"/>
    <col min="510" max="749" style="45" width="10.7109375"/>
    <col customWidth="1" min="750" max="754" style="45" width="15.7109375"/>
    <col customWidth="1" min="755" max="758" style="45" width="12.7109375"/>
    <col customWidth="1" min="759" max="762" style="45" width="15.7109375"/>
    <col customWidth="1" min="763" max="763" style="45" width="22.85546875"/>
    <col customWidth="1" min="764" max="764" style="45" width="20.7109375"/>
    <col customWidth="1" min="765" max="765" style="45" width="16.7109375"/>
    <col min="766" max="1005" style="45" width="10.7109375"/>
    <col customWidth="1" min="1006" max="1010" style="45" width="15.7109375"/>
    <col customWidth="1" min="1011" max="1014" style="45" width="12.7109375"/>
    <col customWidth="1" min="1015" max="1018" style="45" width="15.7109375"/>
    <col customWidth="1" min="1019" max="1019" style="45" width="22.85546875"/>
    <col customWidth="1" min="1020" max="1020" style="45" width="20.7109375"/>
    <col customWidth="1" min="1021" max="1021" style="45" width="16.7109375"/>
    <col min="1022" max="1261" style="45" width="10.7109375"/>
    <col customWidth="1" min="1262" max="1266" style="45" width="15.7109375"/>
    <col customWidth="1" min="1267" max="1270" style="45" width="12.7109375"/>
    <col customWidth="1" min="1271" max="1274" style="45" width="15.7109375"/>
    <col customWidth="1" min="1275" max="1275" style="45" width="22.85546875"/>
    <col customWidth="1" min="1276" max="1276" style="45" width="20.7109375"/>
    <col customWidth="1" min="1277" max="1277" style="45" width="16.7109375"/>
    <col min="1278" max="1517" style="45" width="10.7109375"/>
    <col customWidth="1" min="1518" max="1522" style="45" width="15.7109375"/>
    <col customWidth="1" min="1523" max="1526" style="45" width="12.7109375"/>
    <col customWidth="1" min="1527" max="1530" style="45" width="15.7109375"/>
    <col customWidth="1" min="1531" max="1531" style="45" width="22.85546875"/>
    <col customWidth="1" min="1532" max="1532" style="45" width="20.7109375"/>
    <col customWidth="1" min="1533" max="1533" style="45" width="16.7109375"/>
    <col min="1534" max="1773" style="45" width="10.7109375"/>
    <col customWidth="1" min="1774" max="1778" style="45" width="15.7109375"/>
    <col customWidth="1" min="1779" max="1782" style="45" width="12.7109375"/>
    <col customWidth="1" min="1783" max="1786" style="45" width="15.7109375"/>
    <col customWidth="1" min="1787" max="1787" style="45" width="22.85546875"/>
    <col customWidth="1" min="1788" max="1788" style="45" width="20.7109375"/>
    <col customWidth="1" min="1789" max="1789" style="45" width="16.7109375"/>
    <col min="1790" max="2029" style="45" width="10.7109375"/>
    <col customWidth="1" min="2030" max="2034" style="45" width="15.7109375"/>
    <col customWidth="1" min="2035" max="2038" style="45" width="12.7109375"/>
    <col customWidth="1" min="2039" max="2042" style="45" width="15.7109375"/>
    <col customWidth="1" min="2043" max="2043" style="45" width="22.85546875"/>
    <col customWidth="1" min="2044" max="2044" style="45" width="20.7109375"/>
    <col customWidth="1" min="2045" max="2045" style="45" width="16.7109375"/>
    <col min="2046" max="2285" style="45" width="10.7109375"/>
    <col customWidth="1" min="2286" max="2290" style="45" width="15.7109375"/>
    <col customWidth="1" min="2291" max="2294" style="45" width="12.7109375"/>
    <col customWidth="1" min="2295" max="2298" style="45" width="15.7109375"/>
    <col customWidth="1" min="2299" max="2299" style="45" width="22.85546875"/>
    <col customWidth="1" min="2300" max="2300" style="45" width="20.7109375"/>
    <col customWidth="1" min="2301" max="2301" style="45" width="16.7109375"/>
    <col min="2302" max="2541" style="45" width="10.7109375"/>
    <col customWidth="1" min="2542" max="2546" style="45" width="15.7109375"/>
    <col customWidth="1" min="2547" max="2550" style="45" width="12.7109375"/>
    <col customWidth="1" min="2551" max="2554" style="45" width="15.7109375"/>
    <col customWidth="1" min="2555" max="2555" style="45" width="22.85546875"/>
    <col customWidth="1" min="2556" max="2556" style="45" width="20.7109375"/>
    <col customWidth="1" min="2557" max="2557" style="45" width="16.7109375"/>
    <col min="2558" max="2797" style="45" width="10.7109375"/>
    <col customWidth="1" min="2798" max="2802" style="45" width="15.7109375"/>
    <col customWidth="1" min="2803" max="2806" style="45" width="12.7109375"/>
    <col customWidth="1" min="2807" max="2810" style="45" width="15.7109375"/>
    <col customWidth="1" min="2811" max="2811" style="45" width="22.85546875"/>
    <col customWidth="1" min="2812" max="2812" style="45" width="20.7109375"/>
    <col customWidth="1" min="2813" max="2813" style="45" width="16.7109375"/>
    <col min="2814" max="3053" style="45" width="10.7109375"/>
    <col customWidth="1" min="3054" max="3058" style="45" width="15.7109375"/>
    <col customWidth="1" min="3059" max="3062" style="45" width="12.7109375"/>
    <col customWidth="1" min="3063" max="3066" style="45" width="15.7109375"/>
    <col customWidth="1" min="3067" max="3067" style="45" width="22.85546875"/>
    <col customWidth="1" min="3068" max="3068" style="45" width="20.7109375"/>
    <col customWidth="1" min="3069" max="3069" style="45" width="16.7109375"/>
    <col min="3070" max="3309" style="45" width="10.7109375"/>
    <col customWidth="1" min="3310" max="3314" style="45" width="15.7109375"/>
    <col customWidth="1" min="3315" max="3318" style="45" width="12.7109375"/>
    <col customWidth="1" min="3319" max="3322" style="45" width="15.7109375"/>
    <col customWidth="1" min="3323" max="3323" style="45" width="22.85546875"/>
    <col customWidth="1" min="3324" max="3324" style="45" width="20.7109375"/>
    <col customWidth="1" min="3325" max="3325" style="45" width="16.7109375"/>
    <col min="3326" max="3565" style="45" width="10.7109375"/>
    <col customWidth="1" min="3566" max="3570" style="45" width="15.7109375"/>
    <col customWidth="1" min="3571" max="3574" style="45" width="12.7109375"/>
    <col customWidth="1" min="3575" max="3578" style="45" width="15.7109375"/>
    <col customWidth="1" min="3579" max="3579" style="45" width="22.85546875"/>
    <col customWidth="1" min="3580" max="3580" style="45" width="20.7109375"/>
    <col customWidth="1" min="3581" max="3581" style="45" width="16.7109375"/>
    <col min="3582" max="3821" style="45" width="10.7109375"/>
    <col customWidth="1" min="3822" max="3826" style="45" width="15.7109375"/>
    <col customWidth="1" min="3827" max="3830" style="45" width="12.7109375"/>
    <col customWidth="1" min="3831" max="3834" style="45" width="15.7109375"/>
    <col customWidth="1" min="3835" max="3835" style="45" width="22.85546875"/>
    <col customWidth="1" min="3836" max="3836" style="45" width="20.7109375"/>
    <col customWidth="1" min="3837" max="3837" style="45" width="16.7109375"/>
    <col min="3838" max="4077" style="45" width="10.7109375"/>
    <col customWidth="1" min="4078" max="4082" style="45" width="15.7109375"/>
    <col customWidth="1" min="4083" max="4086" style="45" width="12.7109375"/>
    <col customWidth="1" min="4087" max="4090" style="45" width="15.7109375"/>
    <col customWidth="1" min="4091" max="4091" style="45" width="22.85546875"/>
    <col customWidth="1" min="4092" max="4092" style="45" width="20.7109375"/>
    <col customWidth="1" min="4093" max="4093" style="45" width="16.7109375"/>
    <col min="4094" max="4333" style="45" width="10.7109375"/>
    <col customWidth="1" min="4334" max="4338" style="45" width="15.7109375"/>
    <col customWidth="1" min="4339" max="4342" style="45" width="12.7109375"/>
    <col customWidth="1" min="4343" max="4346" style="45" width="15.7109375"/>
    <col customWidth="1" min="4347" max="4347" style="45" width="22.85546875"/>
    <col customWidth="1" min="4348" max="4348" style="45" width="20.7109375"/>
    <col customWidth="1" min="4349" max="4349" style="45" width="16.7109375"/>
    <col min="4350" max="4589" style="45" width="10.7109375"/>
    <col customWidth="1" min="4590" max="4594" style="45" width="15.7109375"/>
    <col customWidth="1" min="4595" max="4598" style="45" width="12.7109375"/>
    <col customWidth="1" min="4599" max="4602" style="45" width="15.7109375"/>
    <col customWidth="1" min="4603" max="4603" style="45" width="22.85546875"/>
    <col customWidth="1" min="4604" max="4604" style="45" width="20.7109375"/>
    <col customWidth="1" min="4605" max="4605" style="45" width="16.7109375"/>
    <col min="4606" max="4845" style="45" width="10.7109375"/>
    <col customWidth="1" min="4846" max="4850" style="45" width="15.7109375"/>
    <col customWidth="1" min="4851" max="4854" style="45" width="12.7109375"/>
    <col customWidth="1" min="4855" max="4858" style="45" width="15.7109375"/>
    <col customWidth="1" min="4859" max="4859" style="45" width="22.85546875"/>
    <col customWidth="1" min="4860" max="4860" style="45" width="20.7109375"/>
    <col customWidth="1" min="4861" max="4861" style="45" width="16.7109375"/>
    <col min="4862" max="5101" style="45" width="10.7109375"/>
    <col customWidth="1" min="5102" max="5106" style="45" width="15.7109375"/>
    <col customWidth="1" min="5107" max="5110" style="45" width="12.7109375"/>
    <col customWidth="1" min="5111" max="5114" style="45" width="15.7109375"/>
    <col customWidth="1" min="5115" max="5115" style="45" width="22.85546875"/>
    <col customWidth="1" min="5116" max="5116" style="45" width="20.7109375"/>
    <col customWidth="1" min="5117" max="5117" style="45" width="16.7109375"/>
    <col min="5118" max="5357" style="45" width="10.7109375"/>
    <col customWidth="1" min="5358" max="5362" style="45" width="15.7109375"/>
    <col customWidth="1" min="5363" max="5366" style="45" width="12.7109375"/>
    <col customWidth="1" min="5367" max="5370" style="45" width="15.7109375"/>
    <col customWidth="1" min="5371" max="5371" style="45" width="22.85546875"/>
    <col customWidth="1" min="5372" max="5372" style="45" width="20.7109375"/>
    <col customWidth="1" min="5373" max="5373" style="45" width="16.7109375"/>
    <col min="5374" max="5613" style="45" width="10.7109375"/>
    <col customWidth="1" min="5614" max="5618" style="45" width="15.7109375"/>
    <col customWidth="1" min="5619" max="5622" style="45" width="12.7109375"/>
    <col customWidth="1" min="5623" max="5626" style="45" width="15.7109375"/>
    <col customWidth="1" min="5627" max="5627" style="45" width="22.85546875"/>
    <col customWidth="1" min="5628" max="5628" style="45" width="20.7109375"/>
    <col customWidth="1" min="5629" max="5629" style="45" width="16.7109375"/>
    <col min="5630" max="5869" style="45" width="10.7109375"/>
    <col customWidth="1" min="5870" max="5874" style="45" width="15.7109375"/>
    <col customWidth="1" min="5875" max="5878" style="45" width="12.7109375"/>
    <col customWidth="1" min="5879" max="5882" style="45" width="15.7109375"/>
    <col customWidth="1" min="5883" max="5883" style="45" width="22.85546875"/>
    <col customWidth="1" min="5884" max="5884" style="45" width="20.7109375"/>
    <col customWidth="1" min="5885" max="5885" style="45" width="16.7109375"/>
    <col min="5886" max="6125" style="45" width="10.7109375"/>
    <col customWidth="1" min="6126" max="6130" style="45" width="15.7109375"/>
    <col customWidth="1" min="6131" max="6134" style="45" width="12.7109375"/>
    <col customWidth="1" min="6135" max="6138" style="45" width="15.7109375"/>
    <col customWidth="1" min="6139" max="6139" style="45" width="22.85546875"/>
    <col customWidth="1" min="6140" max="6140" style="45" width="20.7109375"/>
    <col customWidth="1" min="6141" max="6141" style="45" width="16.7109375"/>
    <col min="6142" max="6381" style="45" width="10.7109375"/>
    <col customWidth="1" min="6382" max="6386" style="45" width="15.7109375"/>
    <col customWidth="1" min="6387" max="6390" style="45" width="12.7109375"/>
    <col customWidth="1" min="6391" max="6394" style="45" width="15.7109375"/>
    <col customWidth="1" min="6395" max="6395" style="45" width="22.85546875"/>
    <col customWidth="1" min="6396" max="6396" style="45" width="20.7109375"/>
    <col customWidth="1" min="6397" max="6397" style="45" width="16.7109375"/>
    <col min="6398" max="6637" style="45" width="10.7109375"/>
    <col customWidth="1" min="6638" max="6642" style="45" width="15.7109375"/>
    <col customWidth="1" min="6643" max="6646" style="45" width="12.7109375"/>
    <col customWidth="1" min="6647" max="6650" style="45" width="15.7109375"/>
    <col customWidth="1" min="6651" max="6651" style="45" width="22.85546875"/>
    <col customWidth="1" min="6652" max="6652" style="45" width="20.7109375"/>
    <col customWidth="1" min="6653" max="6653" style="45" width="16.7109375"/>
    <col min="6654" max="6893" style="45" width="10.7109375"/>
    <col customWidth="1" min="6894" max="6898" style="45" width="15.7109375"/>
    <col customWidth="1" min="6899" max="6902" style="45" width="12.7109375"/>
    <col customWidth="1" min="6903" max="6906" style="45" width="15.7109375"/>
    <col customWidth="1" min="6907" max="6907" style="45" width="22.85546875"/>
    <col customWidth="1" min="6908" max="6908" style="45" width="20.7109375"/>
    <col customWidth="1" min="6909" max="6909" style="45" width="16.7109375"/>
    <col min="6910" max="7149" style="45" width="10.7109375"/>
    <col customWidth="1" min="7150" max="7154" style="45" width="15.7109375"/>
    <col customWidth="1" min="7155" max="7158" style="45" width="12.7109375"/>
    <col customWidth="1" min="7159" max="7162" style="45" width="15.7109375"/>
    <col customWidth="1" min="7163" max="7163" style="45" width="22.85546875"/>
    <col customWidth="1" min="7164" max="7164" style="45" width="20.7109375"/>
    <col customWidth="1" min="7165" max="7165" style="45" width="16.7109375"/>
    <col min="7166" max="7405" style="45" width="10.7109375"/>
    <col customWidth="1" min="7406" max="7410" style="45" width="15.7109375"/>
    <col customWidth="1" min="7411" max="7414" style="45" width="12.7109375"/>
    <col customWidth="1" min="7415" max="7418" style="45" width="15.7109375"/>
    <col customWidth="1" min="7419" max="7419" style="45" width="22.85546875"/>
    <col customWidth="1" min="7420" max="7420" style="45" width="20.7109375"/>
    <col customWidth="1" min="7421" max="7421" style="45" width="16.7109375"/>
    <col min="7422" max="7661" style="45" width="10.7109375"/>
    <col customWidth="1" min="7662" max="7666" style="45" width="15.7109375"/>
    <col customWidth="1" min="7667" max="7670" style="45" width="12.7109375"/>
    <col customWidth="1" min="7671" max="7674" style="45" width="15.7109375"/>
    <col customWidth="1" min="7675" max="7675" style="45" width="22.85546875"/>
    <col customWidth="1" min="7676" max="7676" style="45" width="20.7109375"/>
    <col customWidth="1" min="7677" max="7677" style="45" width="16.7109375"/>
    <col min="7678" max="7917" style="45" width="10.7109375"/>
    <col customWidth="1" min="7918" max="7922" style="45" width="15.7109375"/>
    <col customWidth="1" min="7923" max="7926" style="45" width="12.7109375"/>
    <col customWidth="1" min="7927" max="7930" style="45" width="15.7109375"/>
    <col customWidth="1" min="7931" max="7931" style="45" width="22.85546875"/>
    <col customWidth="1" min="7932" max="7932" style="45" width="20.7109375"/>
    <col customWidth="1" min="7933" max="7933" style="45" width="16.7109375"/>
    <col min="7934" max="8173" style="45" width="10.7109375"/>
    <col customWidth="1" min="8174" max="8178" style="45" width="15.7109375"/>
    <col customWidth="1" min="8179" max="8182" style="45" width="12.7109375"/>
    <col customWidth="1" min="8183" max="8186" style="45" width="15.7109375"/>
    <col customWidth="1" min="8187" max="8187" style="45" width="22.85546875"/>
    <col customWidth="1" min="8188" max="8188" style="45" width="20.7109375"/>
    <col customWidth="1" min="8189" max="8189" style="45" width="16.7109375"/>
    <col min="8190" max="8429" style="45" width="10.7109375"/>
    <col customWidth="1" min="8430" max="8434" style="45" width="15.7109375"/>
    <col customWidth="1" min="8435" max="8438" style="45" width="12.7109375"/>
    <col customWidth="1" min="8439" max="8442" style="45" width="15.7109375"/>
    <col customWidth="1" min="8443" max="8443" style="45" width="22.85546875"/>
    <col customWidth="1" min="8444" max="8444" style="45" width="20.7109375"/>
    <col customWidth="1" min="8445" max="8445" style="45" width="16.7109375"/>
    <col min="8446" max="8685" style="45" width="10.7109375"/>
    <col customWidth="1" min="8686" max="8690" style="45" width="15.7109375"/>
    <col customWidth="1" min="8691" max="8694" style="45" width="12.7109375"/>
    <col customWidth="1" min="8695" max="8698" style="45" width="15.7109375"/>
    <col customWidth="1" min="8699" max="8699" style="45" width="22.85546875"/>
    <col customWidth="1" min="8700" max="8700" style="45" width="20.7109375"/>
    <col customWidth="1" min="8701" max="8701" style="45" width="16.7109375"/>
    <col min="8702" max="8941" style="45" width="10.7109375"/>
    <col customWidth="1" min="8942" max="8946" style="45" width="15.7109375"/>
    <col customWidth="1" min="8947" max="8950" style="45" width="12.7109375"/>
    <col customWidth="1" min="8951" max="8954" style="45" width="15.7109375"/>
    <col customWidth="1" min="8955" max="8955" style="45" width="22.85546875"/>
    <col customWidth="1" min="8956" max="8956" style="45" width="20.7109375"/>
    <col customWidth="1" min="8957" max="8957" style="45" width="16.7109375"/>
    <col min="8958" max="9197" style="45" width="10.7109375"/>
    <col customWidth="1" min="9198" max="9202" style="45" width="15.7109375"/>
    <col customWidth="1" min="9203" max="9206" style="45" width="12.7109375"/>
    <col customWidth="1" min="9207" max="9210" style="45" width="15.7109375"/>
    <col customWidth="1" min="9211" max="9211" style="45" width="22.85546875"/>
    <col customWidth="1" min="9212" max="9212" style="45" width="20.7109375"/>
    <col customWidth="1" min="9213" max="9213" style="45" width="16.7109375"/>
    <col min="9214" max="9453" style="45" width="10.7109375"/>
    <col customWidth="1" min="9454" max="9458" style="45" width="15.7109375"/>
    <col customWidth="1" min="9459" max="9462" style="45" width="12.7109375"/>
    <col customWidth="1" min="9463" max="9466" style="45" width="15.7109375"/>
    <col customWidth="1" min="9467" max="9467" style="45" width="22.85546875"/>
    <col customWidth="1" min="9468" max="9468" style="45" width="20.7109375"/>
    <col customWidth="1" min="9469" max="9469" style="45" width="16.7109375"/>
    <col min="9470" max="9709" style="45" width="10.7109375"/>
    <col customWidth="1" min="9710" max="9714" style="45" width="15.7109375"/>
    <col customWidth="1" min="9715" max="9718" style="45" width="12.7109375"/>
    <col customWidth="1" min="9719" max="9722" style="45" width="15.7109375"/>
    <col customWidth="1" min="9723" max="9723" style="45" width="22.85546875"/>
    <col customWidth="1" min="9724" max="9724" style="45" width="20.7109375"/>
    <col customWidth="1" min="9725" max="9725" style="45" width="16.7109375"/>
    <col min="9726" max="9965" style="45" width="10.7109375"/>
    <col customWidth="1" min="9966" max="9970" style="45" width="15.7109375"/>
    <col customWidth="1" min="9971" max="9974" style="45" width="12.7109375"/>
    <col customWidth="1" min="9975" max="9978" style="45" width="15.7109375"/>
    <col customWidth="1" min="9979" max="9979" style="45" width="22.85546875"/>
    <col customWidth="1" min="9980" max="9980" style="45" width="20.7109375"/>
    <col customWidth="1" min="9981" max="9981" style="45" width="16.7109375"/>
    <col min="9982" max="10221" style="45" width="10.7109375"/>
    <col customWidth="1" min="10222" max="10226" style="45" width="15.7109375"/>
    <col customWidth="1" min="10227" max="10230" style="45" width="12.7109375"/>
    <col customWidth="1" min="10231" max="10234" style="45" width="15.7109375"/>
    <col customWidth="1" min="10235" max="10235" style="45" width="22.85546875"/>
    <col customWidth="1" min="10236" max="10236" style="45" width="20.7109375"/>
    <col customWidth="1" min="10237" max="10237" style="45" width="16.7109375"/>
    <col min="10238" max="10477" style="45" width="10.7109375"/>
    <col customWidth="1" min="10478" max="10482" style="45" width="15.7109375"/>
    <col customWidth="1" min="10483" max="10486" style="45" width="12.7109375"/>
    <col customWidth="1" min="10487" max="10490" style="45" width="15.7109375"/>
    <col customWidth="1" min="10491" max="10491" style="45" width="22.85546875"/>
    <col customWidth="1" min="10492" max="10492" style="45" width="20.7109375"/>
    <col customWidth="1" min="10493" max="10493" style="45" width="16.7109375"/>
    <col min="10494" max="10733" style="45" width="10.7109375"/>
    <col customWidth="1" min="10734" max="10738" style="45" width="15.7109375"/>
    <col customWidth="1" min="10739" max="10742" style="45" width="12.7109375"/>
    <col customWidth="1" min="10743" max="10746" style="45" width="15.7109375"/>
    <col customWidth="1" min="10747" max="10747" style="45" width="22.85546875"/>
    <col customWidth="1" min="10748" max="10748" style="45" width="20.7109375"/>
    <col customWidth="1" min="10749" max="10749" style="45" width="16.7109375"/>
    <col min="10750" max="10989" style="45" width="10.7109375"/>
    <col customWidth="1" min="10990" max="10994" style="45" width="15.7109375"/>
    <col customWidth="1" min="10995" max="10998" style="45" width="12.7109375"/>
    <col customWidth="1" min="10999" max="11002" style="45" width="15.7109375"/>
    <col customWidth="1" min="11003" max="11003" style="45" width="22.85546875"/>
    <col customWidth="1" min="11004" max="11004" style="45" width="20.7109375"/>
    <col customWidth="1" min="11005" max="11005" style="45" width="16.7109375"/>
    <col min="11006" max="11245" style="45" width="10.7109375"/>
    <col customWidth="1" min="11246" max="11250" style="45" width="15.7109375"/>
    <col customWidth="1" min="11251" max="11254" style="45" width="12.7109375"/>
    <col customWidth="1" min="11255" max="11258" style="45" width="15.7109375"/>
    <col customWidth="1" min="11259" max="11259" style="45" width="22.85546875"/>
    <col customWidth="1" min="11260" max="11260" style="45" width="20.7109375"/>
    <col customWidth="1" min="11261" max="11261" style="45" width="16.7109375"/>
    <col min="11262" max="11501" style="45" width="10.7109375"/>
    <col customWidth="1" min="11502" max="11506" style="45" width="15.7109375"/>
    <col customWidth="1" min="11507" max="11510" style="45" width="12.7109375"/>
    <col customWidth="1" min="11511" max="11514" style="45" width="15.7109375"/>
    <col customWidth="1" min="11515" max="11515" style="45" width="22.85546875"/>
    <col customWidth="1" min="11516" max="11516" style="45" width="20.7109375"/>
    <col customWidth="1" min="11517" max="11517" style="45" width="16.7109375"/>
    <col min="11518" max="11757" style="45" width="10.7109375"/>
    <col customWidth="1" min="11758" max="11762" style="45" width="15.7109375"/>
    <col customWidth="1" min="11763" max="11766" style="45" width="12.7109375"/>
    <col customWidth="1" min="11767" max="11770" style="45" width="15.7109375"/>
    <col customWidth="1" min="11771" max="11771" style="45" width="22.85546875"/>
    <col customWidth="1" min="11772" max="11772" style="45" width="20.7109375"/>
    <col customWidth="1" min="11773" max="11773" style="45" width="16.7109375"/>
    <col min="11774" max="12013" style="45" width="10.7109375"/>
    <col customWidth="1" min="12014" max="12018" style="45" width="15.7109375"/>
    <col customWidth="1" min="12019" max="12022" style="45" width="12.7109375"/>
    <col customWidth="1" min="12023" max="12026" style="45" width="15.7109375"/>
    <col customWidth="1" min="12027" max="12027" style="45" width="22.85546875"/>
    <col customWidth="1" min="12028" max="12028" style="45" width="20.7109375"/>
    <col customWidth="1" min="12029" max="12029" style="45" width="16.7109375"/>
    <col min="12030" max="12269" style="45" width="10.7109375"/>
    <col customWidth="1" min="12270" max="12274" style="45" width="15.7109375"/>
    <col customWidth="1" min="12275" max="12278" style="45" width="12.7109375"/>
    <col customWidth="1" min="12279" max="12282" style="45" width="15.7109375"/>
    <col customWidth="1" min="12283" max="12283" style="45" width="22.85546875"/>
    <col customWidth="1" min="12284" max="12284" style="45" width="20.7109375"/>
    <col customWidth="1" min="12285" max="12285" style="45" width="16.7109375"/>
    <col min="12286" max="12525" style="45" width="10.7109375"/>
    <col customWidth="1" min="12526" max="12530" style="45" width="15.7109375"/>
    <col customWidth="1" min="12531" max="12534" style="45" width="12.7109375"/>
    <col customWidth="1" min="12535" max="12538" style="45" width="15.7109375"/>
    <col customWidth="1" min="12539" max="12539" style="45" width="22.85546875"/>
    <col customWidth="1" min="12540" max="12540" style="45" width="20.7109375"/>
    <col customWidth="1" min="12541" max="12541" style="45" width="16.7109375"/>
    <col min="12542" max="12781" style="45" width="10.7109375"/>
    <col customWidth="1" min="12782" max="12786" style="45" width="15.7109375"/>
    <col customWidth="1" min="12787" max="12790" style="45" width="12.7109375"/>
    <col customWidth="1" min="12791" max="12794" style="45" width="15.7109375"/>
    <col customWidth="1" min="12795" max="12795" style="45" width="22.85546875"/>
    <col customWidth="1" min="12796" max="12796" style="45" width="20.7109375"/>
    <col customWidth="1" min="12797" max="12797" style="45" width="16.7109375"/>
    <col min="12798" max="13037" style="45" width="10.7109375"/>
    <col customWidth="1" min="13038" max="13042" style="45" width="15.7109375"/>
    <col customWidth="1" min="13043" max="13046" style="45" width="12.7109375"/>
    <col customWidth="1" min="13047" max="13050" style="45" width="15.7109375"/>
    <col customWidth="1" min="13051" max="13051" style="45" width="22.85546875"/>
    <col customWidth="1" min="13052" max="13052" style="45" width="20.7109375"/>
    <col customWidth="1" min="13053" max="13053" style="45" width="16.7109375"/>
    <col min="13054" max="13293" style="45" width="10.7109375"/>
    <col customWidth="1" min="13294" max="13298" style="45" width="15.7109375"/>
    <col customWidth="1" min="13299" max="13302" style="45" width="12.7109375"/>
    <col customWidth="1" min="13303" max="13306" style="45" width="15.7109375"/>
    <col customWidth="1" min="13307" max="13307" style="45" width="22.85546875"/>
    <col customWidth="1" min="13308" max="13308" style="45" width="20.7109375"/>
    <col customWidth="1" min="13309" max="13309" style="45" width="16.7109375"/>
    <col min="13310" max="13549" style="45" width="10.7109375"/>
    <col customWidth="1" min="13550" max="13554" style="45" width="15.7109375"/>
    <col customWidth="1" min="13555" max="13558" style="45" width="12.7109375"/>
    <col customWidth="1" min="13559" max="13562" style="45" width="15.7109375"/>
    <col customWidth="1" min="13563" max="13563" style="45" width="22.85546875"/>
    <col customWidth="1" min="13564" max="13564" style="45" width="20.7109375"/>
    <col customWidth="1" min="13565" max="13565" style="45" width="16.7109375"/>
    <col min="13566" max="13805" style="45" width="10.7109375"/>
    <col customWidth="1" min="13806" max="13810" style="45" width="15.7109375"/>
    <col customWidth="1" min="13811" max="13814" style="45" width="12.7109375"/>
    <col customWidth="1" min="13815" max="13818" style="45" width="15.7109375"/>
    <col customWidth="1" min="13819" max="13819" style="45" width="22.85546875"/>
    <col customWidth="1" min="13820" max="13820" style="45" width="20.7109375"/>
    <col customWidth="1" min="13821" max="13821" style="45" width="16.7109375"/>
    <col min="13822" max="14061" style="45" width="10.7109375"/>
    <col customWidth="1" min="14062" max="14066" style="45" width="15.7109375"/>
    <col customWidth="1" min="14067" max="14070" style="45" width="12.7109375"/>
    <col customWidth="1" min="14071" max="14074" style="45" width="15.7109375"/>
    <col customWidth="1" min="14075" max="14075" style="45" width="22.85546875"/>
    <col customWidth="1" min="14076" max="14076" style="45" width="20.7109375"/>
    <col customWidth="1" min="14077" max="14077" style="45" width="16.7109375"/>
    <col min="14078" max="14317" style="45" width="10.7109375"/>
    <col customWidth="1" min="14318" max="14322" style="45" width="15.7109375"/>
    <col customWidth="1" min="14323" max="14326" style="45" width="12.7109375"/>
    <col customWidth="1" min="14327" max="14330" style="45" width="15.7109375"/>
    <col customWidth="1" min="14331" max="14331" style="45" width="22.85546875"/>
    <col customWidth="1" min="14332" max="14332" style="45" width="20.7109375"/>
    <col customWidth="1" min="14333" max="14333" style="45" width="16.7109375"/>
    <col min="14334" max="14573" style="45" width="10.7109375"/>
    <col customWidth="1" min="14574" max="14578" style="45" width="15.7109375"/>
    <col customWidth="1" min="14579" max="14582" style="45" width="12.7109375"/>
    <col customWidth="1" min="14583" max="14586" style="45" width="15.7109375"/>
    <col customWidth="1" min="14587" max="14587" style="45" width="22.85546875"/>
    <col customWidth="1" min="14588" max="14588" style="45" width="20.7109375"/>
    <col customWidth="1" min="14589" max="14589" style="45" width="16.7109375"/>
    <col min="14590" max="14829" style="45" width="10.7109375"/>
    <col customWidth="1" min="14830" max="14834" style="45" width="15.7109375"/>
    <col customWidth="1" min="14835" max="14838" style="45" width="12.7109375"/>
    <col customWidth="1" min="14839" max="14842" style="45" width="15.7109375"/>
    <col customWidth="1" min="14843" max="14843" style="45" width="22.85546875"/>
    <col customWidth="1" min="14844" max="14844" style="45" width="20.7109375"/>
    <col customWidth="1" min="14845" max="14845" style="45" width="16.7109375"/>
    <col min="14846" max="15085" style="45" width="10.7109375"/>
    <col customWidth="1" min="15086" max="15090" style="45" width="15.7109375"/>
    <col customWidth="1" min="15091" max="15094" style="45" width="12.7109375"/>
    <col customWidth="1" min="15095" max="15098" style="45" width="15.7109375"/>
    <col customWidth="1" min="15099" max="15099" style="45" width="22.85546875"/>
    <col customWidth="1" min="15100" max="15100" style="45" width="20.7109375"/>
    <col customWidth="1" min="15101" max="15101" style="45" width="16.7109375"/>
    <col min="15102" max="15341" style="45" width="10.7109375"/>
    <col customWidth="1" min="15342" max="15346" style="45" width="15.7109375"/>
    <col customWidth="1" min="15347" max="15350" style="45" width="12.7109375"/>
    <col customWidth="1" min="15351" max="15354" style="45" width="15.7109375"/>
    <col customWidth="1" min="15355" max="15355" style="45" width="22.85546875"/>
    <col customWidth="1" min="15356" max="15356" style="45" width="20.7109375"/>
    <col customWidth="1" min="15357" max="15357" style="45" width="16.7109375"/>
    <col min="15358" max="15597" style="45" width="10.7109375"/>
    <col customWidth="1" min="15598" max="15602" style="45" width="15.7109375"/>
    <col customWidth="1" min="15603" max="15606" style="45" width="12.7109375"/>
    <col customWidth="1" min="15607" max="15610" style="45" width="15.7109375"/>
    <col customWidth="1" min="15611" max="15611" style="45" width="22.85546875"/>
    <col customWidth="1" min="15612" max="15612" style="45" width="20.7109375"/>
    <col customWidth="1" min="15613" max="15613" style="45" width="16.7109375"/>
    <col min="15614" max="15853" style="45" width="10.7109375"/>
    <col customWidth="1" min="15854" max="15858" style="45" width="15.7109375"/>
    <col customWidth="1" min="15859" max="15862" style="45" width="12.7109375"/>
    <col customWidth="1" min="15863" max="15866" style="45" width="15.7109375"/>
    <col customWidth="1" min="15867" max="15867" style="45" width="22.85546875"/>
    <col customWidth="1" min="15868" max="15868" style="45" width="20.7109375"/>
    <col customWidth="1" min="15869" max="15869" style="45" width="16.7109375"/>
    <col min="15870" max="16109" style="45" width="10.7109375"/>
    <col customWidth="1" min="16110" max="16114" style="45" width="15.7109375"/>
    <col customWidth="1" min="16115" max="16118" style="45" width="12.7109375"/>
    <col customWidth="1" min="16119" max="16122" style="45" width="15.7109375"/>
    <col customWidth="1" min="16123" max="16123" style="45" width="22.85546875"/>
    <col customWidth="1" min="16124" max="16124" style="45" width="20.7109375"/>
    <col customWidth="1" min="16125" max="16125" style="45" width="16.7109375"/>
    <col min="16126" max="16384" style="45" width="10.7109375"/>
  </cols>
  <sheetData>
    <row r="1" ht="3" customHeight="1"/>
    <row r="2" ht="15" customHeight="1">
      <c r="T2" s="4" t="s">
        <v>0</v>
      </c>
    </row>
    <row r="3" s="2" customFormat="1" ht="18.75" customHeight="1">
      <c r="A3" s="3"/>
      <c r="T3" s="5" t="s">
        <v>1</v>
      </c>
    </row>
    <row r="4" s="2" customFormat="1" ht="18.75" customHeight="1">
      <c r="A4" s="3"/>
      <c r="T4" s="5" t="s">
        <v>2</v>
      </c>
    </row>
    <row r="5" s="2" customFormat="1" ht="18.75" customHeight="1">
      <c r="A5" s="3"/>
      <c r="T5" s="5"/>
    </row>
    <row r="6" s="2" customFormat="1" ht="15">
      <c r="A6" s="7" t="str">
        <f>'1. паспорт местоположение'!A5:C5</f>
        <v xml:space="preserve">Год раскрытия информации: 2025 год</v>
      </c>
      <c r="B6" s="7"/>
      <c r="C6" s="7"/>
      <c r="D6" s="7"/>
      <c r="E6" s="7"/>
      <c r="F6" s="7"/>
      <c r="G6" s="7"/>
      <c r="H6" s="7"/>
      <c r="I6" s="7"/>
      <c r="J6" s="7"/>
      <c r="K6" s="7"/>
      <c r="L6" s="7"/>
      <c r="M6" s="7"/>
      <c r="N6" s="7"/>
      <c r="O6" s="7"/>
      <c r="P6" s="7"/>
      <c r="Q6" s="7"/>
      <c r="R6" s="7"/>
      <c r="S6" s="7"/>
      <c r="T6" s="7"/>
    </row>
    <row r="7" s="2" customFormat="1">
      <c r="A7" s="6"/>
    </row>
    <row r="8" s="2" customFormat="1" ht="17.25">
      <c r="A8" s="9" t="s">
        <v>4</v>
      </c>
      <c r="B8" s="9"/>
      <c r="C8" s="9"/>
      <c r="D8" s="9"/>
      <c r="E8" s="9"/>
      <c r="F8" s="9"/>
      <c r="G8" s="9"/>
      <c r="H8" s="9"/>
      <c r="I8" s="9"/>
      <c r="J8" s="9"/>
      <c r="K8" s="9"/>
      <c r="L8" s="9"/>
      <c r="M8" s="9"/>
      <c r="N8" s="9"/>
      <c r="O8" s="9"/>
      <c r="P8" s="9"/>
      <c r="Q8" s="9"/>
      <c r="R8" s="9"/>
      <c r="S8" s="9"/>
      <c r="T8" s="9"/>
    </row>
    <row r="9" s="2" customFormat="1" ht="17.25">
      <c r="A9" s="9"/>
      <c r="B9" s="9"/>
      <c r="C9" s="9"/>
      <c r="D9" s="9"/>
      <c r="E9" s="9"/>
      <c r="F9" s="9"/>
      <c r="G9" s="9"/>
      <c r="H9" s="9"/>
      <c r="I9" s="9"/>
      <c r="J9" s="9"/>
      <c r="K9" s="9"/>
      <c r="L9" s="9"/>
      <c r="M9" s="9"/>
      <c r="N9" s="9"/>
      <c r="O9" s="9"/>
      <c r="P9" s="9"/>
      <c r="Q9" s="9"/>
      <c r="R9" s="9"/>
      <c r="S9" s="9"/>
      <c r="T9" s="9"/>
    </row>
    <row r="10" s="2" customFormat="1" ht="18.75" customHeight="1">
      <c r="A10" s="32" t="str">
        <f>'1. паспорт местоположение'!A9:C9</f>
        <v xml:space="preserve">Акционерное общество "Россети Янтарь" ДЗО  ПАО "Россети"</v>
      </c>
      <c r="B10" s="32"/>
      <c r="C10" s="32"/>
      <c r="D10" s="32"/>
      <c r="E10" s="32"/>
      <c r="F10" s="32"/>
      <c r="G10" s="32"/>
      <c r="H10" s="32"/>
      <c r="I10" s="32"/>
      <c r="J10" s="32"/>
      <c r="K10" s="32"/>
      <c r="L10" s="32"/>
      <c r="M10" s="32"/>
      <c r="N10" s="32"/>
      <c r="O10" s="32"/>
      <c r="P10" s="32"/>
      <c r="Q10" s="32"/>
      <c r="R10" s="32"/>
      <c r="S10" s="32"/>
      <c r="T10" s="32"/>
    </row>
    <row r="11" s="2" customFormat="1" ht="18.75" customHeight="1">
      <c r="A11" s="13" t="s">
        <v>6</v>
      </c>
      <c r="B11" s="13"/>
      <c r="C11" s="13"/>
      <c r="D11" s="13"/>
      <c r="E11" s="13"/>
      <c r="F11" s="13"/>
      <c r="G11" s="13"/>
      <c r="H11" s="13"/>
      <c r="I11" s="13"/>
      <c r="J11" s="13"/>
      <c r="K11" s="13"/>
      <c r="L11" s="13"/>
      <c r="M11" s="13"/>
      <c r="N11" s="13"/>
      <c r="O11" s="13"/>
      <c r="P11" s="13"/>
      <c r="Q11" s="13"/>
      <c r="R11" s="13"/>
      <c r="S11" s="13"/>
      <c r="T11" s="13"/>
    </row>
    <row r="12" s="2" customFormat="1" ht="17.25">
      <c r="A12" s="9"/>
      <c r="B12" s="9"/>
      <c r="C12" s="9"/>
      <c r="D12" s="9"/>
      <c r="E12" s="9"/>
      <c r="F12" s="9"/>
      <c r="G12" s="9"/>
      <c r="H12" s="9"/>
      <c r="I12" s="9"/>
      <c r="J12" s="9"/>
      <c r="K12" s="9"/>
      <c r="L12" s="9"/>
      <c r="M12" s="9"/>
      <c r="N12" s="9"/>
      <c r="O12" s="9"/>
      <c r="P12" s="9"/>
      <c r="Q12" s="9"/>
      <c r="R12" s="9"/>
      <c r="S12" s="9"/>
      <c r="T12" s="9"/>
    </row>
    <row r="13" s="2" customFormat="1" ht="18.75" customHeight="1">
      <c r="A13" s="32" t="str">
        <f>'1. паспорт местоположение'!A12:C12</f>
        <v>P_НМА-23-1</v>
      </c>
      <c r="B13" s="32"/>
      <c r="C13" s="32"/>
      <c r="D13" s="32"/>
      <c r="E13" s="32"/>
      <c r="F13" s="32"/>
      <c r="G13" s="32"/>
      <c r="H13" s="32"/>
      <c r="I13" s="32"/>
      <c r="J13" s="32"/>
      <c r="K13" s="32"/>
      <c r="L13" s="32"/>
      <c r="M13" s="32"/>
      <c r="N13" s="32"/>
      <c r="O13" s="32"/>
      <c r="P13" s="32"/>
      <c r="Q13" s="32"/>
      <c r="R13" s="32"/>
      <c r="S13" s="32"/>
      <c r="T13" s="32"/>
    </row>
    <row r="14" s="2" customFormat="1" ht="18.75" customHeight="1">
      <c r="A14" s="13" t="s">
        <v>8</v>
      </c>
      <c r="B14" s="13"/>
      <c r="C14" s="13"/>
      <c r="D14" s="13"/>
      <c r="E14" s="13"/>
      <c r="F14" s="13"/>
      <c r="G14" s="13"/>
      <c r="H14" s="13"/>
      <c r="I14" s="13"/>
      <c r="J14" s="13"/>
      <c r="K14" s="13"/>
      <c r="L14" s="13"/>
      <c r="M14" s="13"/>
      <c r="N14" s="13"/>
      <c r="O14" s="13"/>
      <c r="P14" s="13"/>
      <c r="Q14" s="13"/>
      <c r="R14" s="13"/>
      <c r="S14" s="13"/>
      <c r="T14" s="13"/>
    </row>
    <row r="15" s="2" customFormat="1" ht="15.75" customHeight="1">
      <c r="A15" s="16"/>
      <c r="B15" s="16"/>
      <c r="C15" s="16"/>
      <c r="D15" s="16"/>
      <c r="E15" s="16"/>
      <c r="F15" s="16"/>
      <c r="G15" s="16"/>
      <c r="H15" s="16"/>
      <c r="I15" s="16"/>
      <c r="J15" s="16"/>
      <c r="K15" s="16"/>
      <c r="L15" s="16"/>
      <c r="M15" s="16"/>
      <c r="N15" s="16"/>
      <c r="O15" s="16"/>
      <c r="P15" s="16"/>
      <c r="Q15" s="16"/>
      <c r="R15" s="16"/>
      <c r="S15" s="16"/>
      <c r="T15" s="16"/>
    </row>
    <row r="16" s="17" customFormat="1" ht="66" customHeight="1">
      <c r="A16" s="33" t="str">
        <f>'1. паспорт местоположение'!A15</f>
        <v xml:space="preserve">Поставка в 2025 году бессрочных лицензий для развития информационных систем</v>
      </c>
      <c r="B16" s="33"/>
      <c r="C16" s="33"/>
      <c r="D16" s="33"/>
      <c r="E16" s="33"/>
      <c r="F16" s="33"/>
      <c r="G16" s="33"/>
      <c r="H16" s="33"/>
      <c r="I16" s="33"/>
      <c r="J16" s="33"/>
      <c r="K16" s="33"/>
      <c r="L16" s="33"/>
      <c r="M16" s="33"/>
      <c r="N16" s="33"/>
      <c r="O16" s="33"/>
      <c r="P16" s="33"/>
      <c r="Q16" s="33"/>
      <c r="R16" s="33"/>
      <c r="S16" s="33"/>
      <c r="T16" s="33"/>
    </row>
    <row r="17" s="17" customFormat="1" ht="15" customHeight="1">
      <c r="A17" s="13" t="s">
        <v>10</v>
      </c>
      <c r="B17" s="13"/>
      <c r="C17" s="13"/>
      <c r="D17" s="13"/>
      <c r="E17" s="13"/>
      <c r="F17" s="13"/>
      <c r="G17" s="13"/>
      <c r="H17" s="13"/>
      <c r="I17" s="13"/>
      <c r="J17" s="13"/>
      <c r="K17" s="13"/>
      <c r="L17" s="13"/>
      <c r="M17" s="13"/>
      <c r="N17" s="13"/>
      <c r="O17" s="13"/>
      <c r="P17" s="13"/>
      <c r="Q17" s="13"/>
      <c r="R17" s="13"/>
      <c r="S17" s="13"/>
      <c r="T17" s="13"/>
    </row>
    <row r="18" s="17" customFormat="1" ht="15" customHeight="1">
      <c r="A18" s="16"/>
      <c r="B18" s="16"/>
      <c r="C18" s="16"/>
      <c r="D18" s="16"/>
      <c r="E18" s="16"/>
      <c r="F18" s="16"/>
      <c r="G18" s="16"/>
      <c r="H18" s="16"/>
      <c r="I18" s="16"/>
      <c r="J18" s="16"/>
      <c r="K18" s="16"/>
      <c r="L18" s="16"/>
      <c r="M18" s="16"/>
      <c r="N18" s="16"/>
      <c r="O18" s="16"/>
      <c r="P18" s="16"/>
      <c r="Q18" s="16"/>
      <c r="R18" s="16"/>
      <c r="S18" s="16"/>
      <c r="T18" s="16"/>
    </row>
    <row r="19" s="17" customFormat="1" ht="15" customHeight="1">
      <c r="A19" s="15" t="s">
        <v>94</v>
      </c>
      <c r="B19" s="15"/>
      <c r="C19" s="15"/>
      <c r="D19" s="15"/>
      <c r="E19" s="15"/>
      <c r="F19" s="15"/>
      <c r="G19" s="15"/>
      <c r="H19" s="15"/>
      <c r="I19" s="15"/>
      <c r="J19" s="15"/>
      <c r="K19" s="15"/>
      <c r="L19" s="15"/>
      <c r="M19" s="15"/>
      <c r="N19" s="15"/>
      <c r="O19" s="15"/>
      <c r="P19" s="15"/>
      <c r="Q19" s="15"/>
      <c r="R19" s="15"/>
      <c r="S19" s="15"/>
      <c r="T19" s="15"/>
    </row>
    <row r="20" s="46" customFormat="1" ht="21" customHeight="1">
      <c r="A20" s="47"/>
      <c r="B20" s="47"/>
      <c r="C20" s="47"/>
      <c r="D20" s="47"/>
      <c r="E20" s="47"/>
      <c r="F20" s="47"/>
      <c r="G20" s="47"/>
      <c r="H20" s="47"/>
      <c r="I20" s="47"/>
      <c r="J20" s="47"/>
      <c r="K20" s="47"/>
      <c r="L20" s="47"/>
      <c r="M20" s="47"/>
      <c r="N20" s="47"/>
      <c r="O20" s="47"/>
      <c r="P20" s="47"/>
      <c r="Q20" s="47"/>
      <c r="R20" s="47"/>
      <c r="S20" s="47"/>
      <c r="T20" s="47"/>
    </row>
    <row r="21" ht="46.5" customHeight="1">
      <c r="A21" s="48" t="s">
        <v>12</v>
      </c>
      <c r="B21" s="49" t="s">
        <v>95</v>
      </c>
      <c r="C21" s="50"/>
      <c r="D21" s="51" t="s">
        <v>96</v>
      </c>
      <c r="E21" s="49" t="s">
        <v>97</v>
      </c>
      <c r="F21" s="50"/>
      <c r="G21" s="49" t="s">
        <v>98</v>
      </c>
      <c r="H21" s="50"/>
      <c r="I21" s="49" t="s">
        <v>99</v>
      </c>
      <c r="J21" s="50"/>
      <c r="K21" s="51" t="s">
        <v>100</v>
      </c>
      <c r="L21" s="49" t="s">
        <v>101</v>
      </c>
      <c r="M21" s="50"/>
      <c r="N21" s="49" t="s">
        <v>102</v>
      </c>
      <c r="O21" s="50"/>
      <c r="P21" s="51" t="s">
        <v>103</v>
      </c>
      <c r="Q21" s="52" t="s">
        <v>104</v>
      </c>
      <c r="R21" s="53"/>
      <c r="S21" s="52" t="s">
        <v>105</v>
      </c>
      <c r="T21" s="54"/>
    </row>
    <row r="22" ht="204.75" customHeight="1">
      <c r="A22" s="55"/>
      <c r="B22" s="56"/>
      <c r="C22" s="57"/>
      <c r="D22" s="58"/>
      <c r="E22" s="56"/>
      <c r="F22" s="57"/>
      <c r="G22" s="56"/>
      <c r="H22" s="57"/>
      <c r="I22" s="56"/>
      <c r="J22" s="57"/>
      <c r="K22" s="59"/>
      <c r="L22" s="56"/>
      <c r="M22" s="57"/>
      <c r="N22" s="56"/>
      <c r="O22" s="57"/>
      <c r="P22" s="59"/>
      <c r="Q22" s="60" t="s">
        <v>106</v>
      </c>
      <c r="R22" s="60" t="s">
        <v>107</v>
      </c>
      <c r="S22" s="60" t="s">
        <v>108</v>
      </c>
      <c r="T22" s="60" t="s">
        <v>109</v>
      </c>
    </row>
    <row r="23" ht="51.75" customHeight="1">
      <c r="A23" s="61"/>
      <c r="B23" s="60" t="s">
        <v>110</v>
      </c>
      <c r="C23" s="60" t="s">
        <v>111</v>
      </c>
      <c r="D23" s="59"/>
      <c r="E23" s="60" t="s">
        <v>110</v>
      </c>
      <c r="F23" s="60" t="s">
        <v>111</v>
      </c>
      <c r="G23" s="60" t="s">
        <v>110</v>
      </c>
      <c r="H23" s="60" t="s">
        <v>111</v>
      </c>
      <c r="I23" s="60" t="s">
        <v>110</v>
      </c>
      <c r="J23" s="60" t="s">
        <v>111</v>
      </c>
      <c r="K23" s="60" t="s">
        <v>110</v>
      </c>
      <c r="L23" s="60" t="s">
        <v>110</v>
      </c>
      <c r="M23" s="60" t="s">
        <v>111</v>
      </c>
      <c r="N23" s="60" t="s">
        <v>110</v>
      </c>
      <c r="O23" s="60" t="s">
        <v>111</v>
      </c>
      <c r="P23" s="59" t="s">
        <v>110</v>
      </c>
      <c r="Q23" s="60" t="s">
        <v>110</v>
      </c>
      <c r="R23" s="60" t="s">
        <v>110</v>
      </c>
      <c r="S23" s="60" t="s">
        <v>110</v>
      </c>
      <c r="T23" s="60" t="s">
        <v>110</v>
      </c>
    </row>
    <row r="24" ht="1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46" customFormat="1" ht="24" customHeight="1">
      <c r="A25" s="63" t="s">
        <v>92</v>
      </c>
      <c r="B25" s="64" t="s">
        <v>92</v>
      </c>
      <c r="C25" s="64" t="s">
        <v>92</v>
      </c>
      <c r="D25" s="64" t="s">
        <v>92</v>
      </c>
      <c r="E25" s="64" t="s">
        <v>92</v>
      </c>
      <c r="F25" s="64" t="s">
        <v>92</v>
      </c>
      <c r="G25" s="64" t="s">
        <v>92</v>
      </c>
      <c r="H25" s="64" t="s">
        <v>92</v>
      </c>
      <c r="I25" s="64" t="s">
        <v>92</v>
      </c>
      <c r="J25" s="65" t="s">
        <v>92</v>
      </c>
      <c r="K25" s="65" t="s">
        <v>92</v>
      </c>
      <c r="L25" s="65" t="s">
        <v>92</v>
      </c>
      <c r="M25" s="66" t="s">
        <v>92</v>
      </c>
      <c r="N25" s="66" t="s">
        <v>92</v>
      </c>
      <c r="O25" s="66" t="s">
        <v>92</v>
      </c>
      <c r="P25" s="65" t="s">
        <v>92</v>
      </c>
      <c r="Q25" s="67" t="s">
        <v>92</v>
      </c>
      <c r="R25" s="64" t="s">
        <v>92</v>
      </c>
      <c r="S25" s="67" t="s">
        <v>92</v>
      </c>
      <c r="T25" s="64" t="s">
        <v>92</v>
      </c>
    </row>
    <row r="26" ht="3" customHeight="1"/>
    <row r="27" s="68" customFormat="1" ht="12.75">
      <c r="B27" s="69"/>
      <c r="C27" s="69"/>
      <c r="K27" s="69"/>
      <c r="N27" s="68">
        <f>SUM(N25:N26)</f>
        <v>0</v>
      </c>
      <c r="O27" s="68">
        <f>SUM(O25:O26)</f>
        <v>0</v>
      </c>
    </row>
    <row r="28" s="68" customFormat="1" ht="15">
      <c r="B28" s="45" t="s">
        <v>112</v>
      </c>
      <c r="C28" s="45"/>
      <c r="D28" s="45"/>
      <c r="E28" s="45"/>
      <c r="F28" s="45"/>
      <c r="G28" s="45"/>
      <c r="H28" s="45"/>
      <c r="I28" s="45"/>
      <c r="J28" s="45"/>
      <c r="K28" s="45"/>
      <c r="L28" s="45"/>
      <c r="M28" s="45"/>
      <c r="N28" s="45"/>
      <c r="O28" s="45"/>
      <c r="P28" s="45"/>
      <c r="Q28" s="45"/>
      <c r="R28" s="45"/>
    </row>
    <row r="29" ht="15">
      <c r="B29" s="70" t="s">
        <v>113</v>
      </c>
      <c r="C29" s="70"/>
      <c r="D29" s="70"/>
      <c r="E29" s="70"/>
      <c r="F29" s="70"/>
      <c r="G29" s="70"/>
      <c r="H29" s="70"/>
      <c r="I29" s="70"/>
      <c r="J29" s="70"/>
      <c r="K29" s="70"/>
      <c r="L29" s="70"/>
      <c r="M29" s="70"/>
      <c r="N29" s="70"/>
      <c r="O29" s="70"/>
      <c r="P29" s="70"/>
      <c r="Q29" s="70"/>
      <c r="R29" s="70"/>
    </row>
    <row r="31" ht="15">
      <c r="B31" s="71" t="s">
        <v>114</v>
      </c>
      <c r="C31" s="71"/>
      <c r="D31" s="71"/>
      <c r="E31" s="71"/>
      <c r="H31" s="71"/>
      <c r="I31" s="71"/>
      <c r="J31" s="71"/>
      <c r="K31" s="71"/>
      <c r="L31" s="71"/>
      <c r="M31" s="71"/>
      <c r="N31" s="71"/>
      <c r="O31" s="71"/>
      <c r="P31" s="71"/>
      <c r="Q31" s="71"/>
      <c r="R31" s="71"/>
      <c r="S31" s="72"/>
      <c r="T31" s="72"/>
      <c r="U31" s="72"/>
      <c r="V31" s="72"/>
      <c r="AN31" s="72"/>
      <c r="AO31" s="72"/>
      <c r="AP31" s="72"/>
      <c r="AQ31" s="72"/>
      <c r="AR31" s="72"/>
      <c r="AS31" s="72"/>
      <c r="AT31" s="72"/>
      <c r="AU31" s="72"/>
      <c r="AV31" s="72"/>
      <c r="AW31" s="72"/>
      <c r="AX31" s="72"/>
      <c r="AY31" s="72"/>
      <c r="AZ31" s="72"/>
      <c r="BA31" s="72"/>
      <c r="BB31" s="72"/>
      <c r="BC31" s="72"/>
      <c r="BD31" s="72"/>
      <c r="BE31" s="72"/>
      <c r="BF31" s="72"/>
      <c r="BG31" s="72"/>
      <c r="BH31" s="72"/>
      <c r="BI31" s="72"/>
      <c r="BJ31" s="72"/>
      <c r="BK31" s="72"/>
      <c r="BL31" s="72"/>
      <c r="BM31" s="72"/>
      <c r="BN31" s="72"/>
      <c r="BO31" s="72"/>
      <c r="BP31" s="72"/>
      <c r="BQ31" s="72"/>
      <c r="BR31" s="72"/>
      <c r="BS31" s="72"/>
      <c r="BT31" s="72"/>
      <c r="BU31" s="72"/>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row>
    <row r="32" ht="15">
      <c r="B32" s="71" t="s">
        <v>115</v>
      </c>
      <c r="C32" s="71"/>
      <c r="D32" s="71"/>
      <c r="E32" s="71"/>
      <c r="H32" s="71"/>
      <c r="I32" s="71"/>
      <c r="J32" s="71"/>
      <c r="K32" s="71"/>
      <c r="L32" s="71"/>
      <c r="M32" s="71"/>
      <c r="N32" s="71"/>
      <c r="O32" s="71"/>
      <c r="P32" s="71"/>
      <c r="Q32" s="71"/>
      <c r="R32" s="71"/>
    </row>
    <row r="33" ht="15">
      <c r="B33" s="71" t="s">
        <v>116</v>
      </c>
      <c r="C33" s="71"/>
      <c r="D33" s="71"/>
      <c r="E33" s="71"/>
      <c r="H33" s="71"/>
      <c r="I33" s="71"/>
      <c r="J33" s="71"/>
      <c r="K33" s="71"/>
      <c r="L33" s="71"/>
      <c r="M33" s="71"/>
      <c r="N33" s="71"/>
      <c r="O33" s="71"/>
      <c r="P33" s="71"/>
      <c r="Q33" s="71"/>
      <c r="R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ht="15">
      <c r="B34" s="71" t="s">
        <v>117</v>
      </c>
      <c r="C34" s="71"/>
      <c r="D34" s="71"/>
      <c r="E34" s="71"/>
      <c r="H34" s="71"/>
      <c r="I34" s="71"/>
      <c r="J34" s="71"/>
      <c r="K34" s="71"/>
      <c r="L34" s="71"/>
      <c r="M34" s="71"/>
      <c r="N34" s="71"/>
      <c r="O34" s="71"/>
      <c r="P34" s="71"/>
      <c r="Q34" s="71"/>
      <c r="R34" s="71"/>
      <c r="S34" s="71"/>
      <c r="T34" s="71"/>
      <c r="U34" s="71"/>
      <c r="V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ht="15">
      <c r="B35" s="71" t="s">
        <v>118</v>
      </c>
      <c r="C35" s="71"/>
      <c r="D35" s="71"/>
      <c r="E35" s="71"/>
      <c r="H35" s="71"/>
      <c r="I35" s="71"/>
      <c r="J35" s="71"/>
      <c r="K35" s="71"/>
      <c r="L35" s="71"/>
      <c r="M35" s="71"/>
      <c r="N35" s="71"/>
      <c r="O35" s="71"/>
      <c r="P35" s="71"/>
      <c r="Q35" s="71"/>
      <c r="R35" s="71"/>
      <c r="S35" s="71"/>
      <c r="T35" s="71"/>
      <c r="U35" s="71"/>
      <c r="V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ht="15">
      <c r="B36" s="71" t="s">
        <v>119</v>
      </c>
      <c r="C36" s="71"/>
      <c r="D36" s="71"/>
      <c r="E36" s="71"/>
      <c r="H36" s="71"/>
      <c r="I36" s="71"/>
      <c r="J36" s="71"/>
      <c r="K36" s="71"/>
      <c r="L36" s="71"/>
      <c r="M36" s="71"/>
      <c r="N36" s="71"/>
      <c r="O36" s="71"/>
      <c r="P36" s="71"/>
      <c r="Q36" s="71"/>
      <c r="R36" s="71"/>
      <c r="S36" s="71"/>
      <c r="T36" s="71"/>
      <c r="U36" s="71"/>
      <c r="V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ht="15">
      <c r="B37" s="71" t="s">
        <v>120</v>
      </c>
      <c r="C37" s="71"/>
      <c r="D37" s="71"/>
      <c r="E37" s="71"/>
      <c r="H37" s="71"/>
      <c r="I37" s="71"/>
      <c r="J37" s="71"/>
      <c r="K37" s="71"/>
      <c r="L37" s="71"/>
      <c r="M37" s="71"/>
      <c r="N37" s="71"/>
      <c r="O37" s="71"/>
      <c r="P37" s="71"/>
      <c r="Q37" s="71"/>
      <c r="R37" s="71"/>
      <c r="S37" s="71"/>
      <c r="T37" s="71"/>
      <c r="U37" s="71"/>
      <c r="V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ht="15">
      <c r="B38" s="71" t="s">
        <v>121</v>
      </c>
      <c r="C38" s="71"/>
      <c r="D38" s="71"/>
      <c r="E38" s="71"/>
      <c r="H38" s="71"/>
      <c r="I38" s="71"/>
      <c r="J38" s="71"/>
      <c r="K38" s="71"/>
      <c r="L38" s="71"/>
      <c r="M38" s="71"/>
      <c r="N38" s="71"/>
      <c r="O38" s="71"/>
      <c r="P38" s="71"/>
      <c r="Q38" s="71"/>
      <c r="R38" s="71"/>
      <c r="S38" s="71"/>
      <c r="T38" s="71"/>
      <c r="U38" s="71"/>
      <c r="V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ht="15">
      <c r="B39" s="71" t="s">
        <v>122</v>
      </c>
      <c r="C39" s="71"/>
      <c r="D39" s="71"/>
      <c r="E39" s="71"/>
      <c r="H39" s="71"/>
      <c r="I39" s="71"/>
      <c r="J39" s="71"/>
      <c r="K39" s="71"/>
      <c r="L39" s="71"/>
      <c r="M39" s="71"/>
      <c r="N39" s="71"/>
      <c r="O39" s="71"/>
      <c r="P39" s="71"/>
      <c r="Q39" s="71"/>
      <c r="R39" s="71"/>
      <c r="S39" s="71"/>
      <c r="T39" s="71"/>
      <c r="U39" s="71"/>
      <c r="V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ht="15">
      <c r="B40" s="71" t="s">
        <v>123</v>
      </c>
      <c r="C40" s="71"/>
      <c r="D40" s="71"/>
      <c r="E40" s="71"/>
      <c r="H40" s="71"/>
      <c r="I40" s="71"/>
      <c r="J40" s="71"/>
      <c r="K40" s="71"/>
      <c r="L40" s="71"/>
      <c r="M40" s="71"/>
      <c r="N40" s="71"/>
      <c r="O40" s="71"/>
      <c r="P40" s="71"/>
      <c r="Q40" s="71"/>
      <c r="R40" s="71"/>
      <c r="S40" s="71"/>
      <c r="T40" s="71"/>
      <c r="U40" s="71"/>
      <c r="V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c r="Q41" s="71"/>
      <c r="R41" s="71"/>
      <c r="S41" s="71"/>
      <c r="T41" s="71"/>
      <c r="U41" s="71"/>
      <c r="V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0" gridLines="0"/>
  <pageMargins left="0.78740157480314954" right="0.78740157480314954" top="0.78740157480314954" bottom="0.39370078740157477" header="0.19685039370078738" footer="0.19685039370078738"/>
  <pageSetup paperSize="8" scale="76"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T35" activeCellId="0" sqref="T35"/>
    </sheetView>
  </sheetViews>
  <sheetFormatPr defaultColWidth="10.7109375" defaultRowHeight="14.25"/>
  <cols>
    <col min="1" max="3" style="45" width="10.7109375"/>
    <col customWidth="1" min="4" max="4" style="45" width="11.5703125"/>
    <col customWidth="1" min="5" max="5" style="45" width="11.85546875"/>
    <col customWidth="1" min="6" max="6" style="45" width="8.7109375"/>
    <col customWidth="1" min="7" max="7" style="45" width="10.28515625"/>
    <col customWidth="1" min="8" max="8" style="45" width="8.7109375"/>
    <col customWidth="1" min="9" max="9" style="45" width="8.28515625"/>
    <col customWidth="1" min="10" max="10" style="45" width="20.140625"/>
    <col customWidth="1" min="11" max="11" style="45" width="11.140625"/>
    <col customWidth="1" min="12" max="12" style="45" width="8.85546875"/>
    <col customWidth="1" min="13" max="13" style="45" width="8.7109375"/>
    <col customWidth="1" min="14" max="14" style="45" width="13.7109375"/>
    <col customWidth="1" min="15" max="16" style="45" width="8.7109375"/>
    <col customWidth="1" min="17" max="17" style="45" width="11.85546875"/>
    <col customWidth="1" min="18" max="18" style="45" width="12"/>
    <col customWidth="1" min="19" max="19" style="45" width="18.28515625"/>
    <col customWidth="1" min="20" max="20" style="45" width="22.42578125"/>
    <col customWidth="1" min="21" max="21" style="45" width="30.7109375"/>
    <col customWidth="1" min="22" max="23" style="45" width="8.7109375"/>
    <col customWidth="1" min="24" max="24" style="45" width="24.5703125"/>
    <col customWidth="1" min="25" max="25" style="45" width="15.28515625"/>
    <col customWidth="1" min="26" max="26" style="45" width="18.5703125"/>
    <col customWidth="1" min="27" max="27" style="45" width="19.140625"/>
    <col min="28" max="240" style="45" width="10.7109375"/>
    <col customWidth="1" min="241" max="242" style="45" width="15.7109375"/>
    <col customWidth="1" min="243" max="245" style="45" width="14.7109375"/>
    <col customWidth="1" min="246" max="249" style="45" width="13.7109375"/>
    <col customWidth="1" min="250" max="253" style="45" width="15.7109375"/>
    <col customWidth="1" min="254" max="254" style="45" width="22.85546875"/>
    <col customWidth="1" min="255" max="255" style="45" width="20.7109375"/>
    <col customWidth="1" min="256" max="256" style="45" width="17.7109375"/>
    <col customWidth="1" min="257" max="265" style="45" width="14.7109375"/>
    <col min="266" max="496" style="45" width="10.7109375"/>
    <col customWidth="1" min="497" max="498" style="45" width="15.7109375"/>
    <col customWidth="1" min="499" max="501" style="45" width="14.7109375"/>
    <col customWidth="1" min="502" max="505" style="45" width="13.7109375"/>
    <col customWidth="1" min="506" max="509" style="45" width="15.7109375"/>
    <col customWidth="1" min="510" max="510" style="45" width="22.85546875"/>
    <col customWidth="1" min="511" max="511" style="45" width="20.7109375"/>
    <col customWidth="1" min="512" max="512" style="45" width="17.7109375"/>
    <col customWidth="1" min="513" max="521" style="45" width="14.7109375"/>
    <col min="522" max="752" style="45" width="10.7109375"/>
    <col customWidth="1" min="753" max="754" style="45" width="15.7109375"/>
    <col customWidth="1" min="755" max="757" style="45" width="14.7109375"/>
    <col customWidth="1" min="758" max="761" style="45" width="13.7109375"/>
    <col customWidth="1" min="762" max="765" style="45" width="15.7109375"/>
    <col customWidth="1" min="766" max="766" style="45" width="22.85546875"/>
    <col customWidth="1" min="767" max="767" style="45" width="20.7109375"/>
    <col customWidth="1" min="768" max="768" style="45" width="17.7109375"/>
    <col customWidth="1" min="769" max="777" style="45" width="14.7109375"/>
    <col min="778" max="1008" style="45" width="10.7109375"/>
    <col customWidth="1" min="1009" max="1010" style="45" width="15.7109375"/>
    <col customWidth="1" min="1011" max="1013" style="45" width="14.7109375"/>
    <col customWidth="1" min="1014" max="1017" style="45" width="13.7109375"/>
    <col customWidth="1" min="1018" max="1021" style="45" width="15.7109375"/>
    <col customWidth="1" min="1022" max="1022" style="45" width="22.85546875"/>
    <col customWidth="1" min="1023" max="1023" style="45" width="20.7109375"/>
    <col customWidth="1" min="1024" max="1024" style="45" width="17.7109375"/>
    <col customWidth="1" min="1025" max="1033" style="45" width="14.7109375"/>
    <col min="1034" max="1264" style="45" width="10.7109375"/>
    <col customWidth="1" min="1265" max="1266" style="45" width="15.7109375"/>
    <col customWidth="1" min="1267" max="1269" style="45" width="14.7109375"/>
    <col customWidth="1" min="1270" max="1273" style="45" width="13.7109375"/>
    <col customWidth="1" min="1274" max="1277" style="45" width="15.7109375"/>
    <col customWidth="1" min="1278" max="1278" style="45" width="22.85546875"/>
    <col customWidth="1" min="1279" max="1279" style="45" width="20.7109375"/>
    <col customWidth="1" min="1280" max="1280" style="45" width="17.7109375"/>
    <col customWidth="1" min="1281" max="1289" style="45" width="14.7109375"/>
    <col min="1290" max="1520" style="45" width="10.7109375"/>
    <col customWidth="1" min="1521" max="1522" style="45" width="15.7109375"/>
    <col customWidth="1" min="1523" max="1525" style="45" width="14.7109375"/>
    <col customWidth="1" min="1526" max="1529" style="45" width="13.7109375"/>
    <col customWidth="1" min="1530" max="1533" style="45" width="15.7109375"/>
    <col customWidth="1" min="1534" max="1534" style="45" width="22.85546875"/>
    <col customWidth="1" min="1535" max="1535" style="45" width="20.7109375"/>
    <col customWidth="1" min="1536" max="1536" style="45" width="17.7109375"/>
    <col customWidth="1" min="1537" max="1545" style="45" width="14.7109375"/>
    <col min="1546" max="1776" style="45" width="10.7109375"/>
    <col customWidth="1" min="1777" max="1778" style="45" width="15.7109375"/>
    <col customWidth="1" min="1779" max="1781" style="45" width="14.7109375"/>
    <col customWidth="1" min="1782" max="1785" style="45" width="13.7109375"/>
    <col customWidth="1" min="1786" max="1789" style="45" width="15.7109375"/>
    <col customWidth="1" min="1790" max="1790" style="45" width="22.85546875"/>
    <col customWidth="1" min="1791" max="1791" style="45" width="20.7109375"/>
    <col customWidth="1" min="1792" max="1792" style="45" width="17.7109375"/>
    <col customWidth="1" min="1793" max="1801" style="45" width="14.7109375"/>
    <col min="1802" max="2032" style="45" width="10.7109375"/>
    <col customWidth="1" min="2033" max="2034" style="45" width="15.7109375"/>
    <col customWidth="1" min="2035" max="2037" style="45" width="14.7109375"/>
    <col customWidth="1" min="2038" max="2041" style="45" width="13.7109375"/>
    <col customWidth="1" min="2042" max="2045" style="45" width="15.7109375"/>
    <col customWidth="1" min="2046" max="2046" style="45" width="22.85546875"/>
    <col customWidth="1" min="2047" max="2047" style="45" width="20.7109375"/>
    <col customWidth="1" min="2048" max="2048" style="45" width="17.7109375"/>
    <col customWidth="1" min="2049" max="2057" style="45" width="14.7109375"/>
    <col min="2058" max="2288" style="45" width="10.7109375"/>
    <col customWidth="1" min="2289" max="2290" style="45" width="15.7109375"/>
    <col customWidth="1" min="2291" max="2293" style="45" width="14.7109375"/>
    <col customWidth="1" min="2294" max="2297" style="45" width="13.7109375"/>
    <col customWidth="1" min="2298" max="2301" style="45" width="15.7109375"/>
    <col customWidth="1" min="2302" max="2302" style="45" width="22.85546875"/>
    <col customWidth="1" min="2303" max="2303" style="45" width="20.7109375"/>
    <col customWidth="1" min="2304" max="2304" style="45" width="17.7109375"/>
    <col customWidth="1" min="2305" max="2313" style="45" width="14.7109375"/>
    <col min="2314" max="2544" style="45" width="10.7109375"/>
    <col customWidth="1" min="2545" max="2546" style="45" width="15.7109375"/>
    <col customWidth="1" min="2547" max="2549" style="45" width="14.7109375"/>
    <col customWidth="1" min="2550" max="2553" style="45" width="13.7109375"/>
    <col customWidth="1" min="2554" max="2557" style="45" width="15.7109375"/>
    <col customWidth="1" min="2558" max="2558" style="45" width="22.85546875"/>
    <col customWidth="1" min="2559" max="2559" style="45" width="20.7109375"/>
    <col customWidth="1" min="2560" max="2560" style="45" width="17.7109375"/>
    <col customWidth="1" min="2561" max="2569" style="45" width="14.7109375"/>
    <col min="2570" max="2800" style="45" width="10.7109375"/>
    <col customWidth="1" min="2801" max="2802" style="45" width="15.7109375"/>
    <col customWidth="1" min="2803" max="2805" style="45" width="14.7109375"/>
    <col customWidth="1" min="2806" max="2809" style="45" width="13.7109375"/>
    <col customWidth="1" min="2810" max="2813" style="45" width="15.7109375"/>
    <col customWidth="1" min="2814" max="2814" style="45" width="22.85546875"/>
    <col customWidth="1" min="2815" max="2815" style="45" width="20.7109375"/>
    <col customWidth="1" min="2816" max="2816" style="45" width="17.7109375"/>
    <col customWidth="1" min="2817" max="2825" style="45" width="14.7109375"/>
    <col min="2826" max="3056" style="45" width="10.7109375"/>
    <col customWidth="1" min="3057" max="3058" style="45" width="15.7109375"/>
    <col customWidth="1" min="3059" max="3061" style="45" width="14.7109375"/>
    <col customWidth="1" min="3062" max="3065" style="45" width="13.7109375"/>
    <col customWidth="1" min="3066" max="3069" style="45" width="15.7109375"/>
    <col customWidth="1" min="3070" max="3070" style="45" width="22.85546875"/>
    <col customWidth="1" min="3071" max="3071" style="45" width="20.7109375"/>
    <col customWidth="1" min="3072" max="3072" style="45" width="17.7109375"/>
    <col customWidth="1" min="3073" max="3081" style="45" width="14.7109375"/>
    <col min="3082" max="3312" style="45" width="10.7109375"/>
    <col customWidth="1" min="3313" max="3314" style="45" width="15.7109375"/>
    <col customWidth="1" min="3315" max="3317" style="45" width="14.7109375"/>
    <col customWidth="1" min="3318" max="3321" style="45" width="13.7109375"/>
    <col customWidth="1" min="3322" max="3325" style="45" width="15.7109375"/>
    <col customWidth="1" min="3326" max="3326" style="45" width="22.85546875"/>
    <col customWidth="1" min="3327" max="3327" style="45" width="20.7109375"/>
    <col customWidth="1" min="3328" max="3328" style="45" width="17.7109375"/>
    <col customWidth="1" min="3329" max="3337" style="45" width="14.7109375"/>
    <col min="3338" max="3568" style="45" width="10.7109375"/>
    <col customWidth="1" min="3569" max="3570" style="45" width="15.7109375"/>
    <col customWidth="1" min="3571" max="3573" style="45" width="14.7109375"/>
    <col customWidth="1" min="3574" max="3577" style="45" width="13.7109375"/>
    <col customWidth="1" min="3578" max="3581" style="45" width="15.7109375"/>
    <col customWidth="1" min="3582" max="3582" style="45" width="22.85546875"/>
    <col customWidth="1" min="3583" max="3583" style="45" width="20.7109375"/>
    <col customWidth="1" min="3584" max="3584" style="45" width="17.7109375"/>
    <col customWidth="1" min="3585" max="3593" style="45" width="14.7109375"/>
    <col min="3594" max="3824" style="45" width="10.7109375"/>
    <col customWidth="1" min="3825" max="3826" style="45" width="15.7109375"/>
    <col customWidth="1" min="3827" max="3829" style="45" width="14.7109375"/>
    <col customWidth="1" min="3830" max="3833" style="45" width="13.7109375"/>
    <col customWidth="1" min="3834" max="3837" style="45" width="15.7109375"/>
    <col customWidth="1" min="3838" max="3838" style="45" width="22.85546875"/>
    <col customWidth="1" min="3839" max="3839" style="45" width="20.7109375"/>
    <col customWidth="1" min="3840" max="3840" style="45" width="17.7109375"/>
    <col customWidth="1" min="3841" max="3849" style="45" width="14.7109375"/>
    <col min="3850" max="4080" style="45" width="10.7109375"/>
    <col customWidth="1" min="4081" max="4082" style="45" width="15.7109375"/>
    <col customWidth="1" min="4083" max="4085" style="45" width="14.7109375"/>
    <col customWidth="1" min="4086" max="4089" style="45" width="13.7109375"/>
    <col customWidth="1" min="4090" max="4093" style="45" width="15.7109375"/>
    <col customWidth="1" min="4094" max="4094" style="45" width="22.85546875"/>
    <col customWidth="1" min="4095" max="4095" style="45" width="20.7109375"/>
    <col customWidth="1" min="4096" max="4096" style="45" width="17.7109375"/>
    <col customWidth="1" min="4097" max="4105" style="45" width="14.7109375"/>
    <col min="4106" max="4336" style="45" width="10.7109375"/>
    <col customWidth="1" min="4337" max="4338" style="45" width="15.7109375"/>
    <col customWidth="1" min="4339" max="4341" style="45" width="14.7109375"/>
    <col customWidth="1" min="4342" max="4345" style="45" width="13.7109375"/>
    <col customWidth="1" min="4346" max="4349" style="45" width="15.7109375"/>
    <col customWidth="1" min="4350" max="4350" style="45" width="22.85546875"/>
    <col customWidth="1" min="4351" max="4351" style="45" width="20.7109375"/>
    <col customWidth="1" min="4352" max="4352" style="45" width="17.7109375"/>
    <col customWidth="1" min="4353" max="4361" style="45" width="14.7109375"/>
    <col min="4362" max="4592" style="45" width="10.7109375"/>
    <col customWidth="1" min="4593" max="4594" style="45" width="15.7109375"/>
    <col customWidth="1" min="4595" max="4597" style="45" width="14.7109375"/>
    <col customWidth="1" min="4598" max="4601" style="45" width="13.7109375"/>
    <col customWidth="1" min="4602" max="4605" style="45" width="15.7109375"/>
    <col customWidth="1" min="4606" max="4606" style="45" width="22.85546875"/>
    <col customWidth="1" min="4607" max="4607" style="45" width="20.7109375"/>
    <col customWidth="1" min="4608" max="4608" style="45" width="17.7109375"/>
    <col customWidth="1" min="4609" max="4617" style="45" width="14.7109375"/>
    <col min="4618" max="4848" style="45" width="10.7109375"/>
    <col customWidth="1" min="4849" max="4850" style="45" width="15.7109375"/>
    <col customWidth="1" min="4851" max="4853" style="45" width="14.7109375"/>
    <col customWidth="1" min="4854" max="4857" style="45" width="13.7109375"/>
    <col customWidth="1" min="4858" max="4861" style="45" width="15.7109375"/>
    <col customWidth="1" min="4862" max="4862" style="45" width="22.85546875"/>
    <col customWidth="1" min="4863" max="4863" style="45" width="20.7109375"/>
    <col customWidth="1" min="4864" max="4864" style="45" width="17.7109375"/>
    <col customWidth="1" min="4865" max="4873" style="45" width="14.7109375"/>
    <col min="4874" max="5104" style="45" width="10.7109375"/>
    <col customWidth="1" min="5105" max="5106" style="45" width="15.7109375"/>
    <col customWidth="1" min="5107" max="5109" style="45" width="14.7109375"/>
    <col customWidth="1" min="5110" max="5113" style="45" width="13.7109375"/>
    <col customWidth="1" min="5114" max="5117" style="45" width="15.7109375"/>
    <col customWidth="1" min="5118" max="5118" style="45" width="22.85546875"/>
    <col customWidth="1" min="5119" max="5119" style="45" width="20.7109375"/>
    <col customWidth="1" min="5120" max="5120" style="45" width="17.7109375"/>
    <col customWidth="1" min="5121" max="5129" style="45" width="14.7109375"/>
    <col min="5130" max="5360" style="45" width="10.7109375"/>
    <col customWidth="1" min="5361" max="5362" style="45" width="15.7109375"/>
    <col customWidth="1" min="5363" max="5365" style="45" width="14.7109375"/>
    <col customWidth="1" min="5366" max="5369" style="45" width="13.7109375"/>
    <col customWidth="1" min="5370" max="5373" style="45" width="15.7109375"/>
    <col customWidth="1" min="5374" max="5374" style="45" width="22.85546875"/>
    <col customWidth="1" min="5375" max="5375" style="45" width="20.7109375"/>
    <col customWidth="1" min="5376" max="5376" style="45" width="17.7109375"/>
    <col customWidth="1" min="5377" max="5385" style="45" width="14.7109375"/>
    <col min="5386" max="5616" style="45" width="10.7109375"/>
    <col customWidth="1" min="5617" max="5618" style="45" width="15.7109375"/>
    <col customWidth="1" min="5619" max="5621" style="45" width="14.7109375"/>
    <col customWidth="1" min="5622" max="5625" style="45" width="13.7109375"/>
    <col customWidth="1" min="5626" max="5629" style="45" width="15.7109375"/>
    <col customWidth="1" min="5630" max="5630" style="45" width="22.85546875"/>
    <col customWidth="1" min="5631" max="5631" style="45" width="20.7109375"/>
    <col customWidth="1" min="5632" max="5632" style="45" width="17.7109375"/>
    <col customWidth="1" min="5633" max="5641" style="45" width="14.7109375"/>
    <col min="5642" max="5872" style="45" width="10.7109375"/>
    <col customWidth="1" min="5873" max="5874" style="45" width="15.7109375"/>
    <col customWidth="1" min="5875" max="5877" style="45" width="14.7109375"/>
    <col customWidth="1" min="5878" max="5881" style="45" width="13.7109375"/>
    <col customWidth="1" min="5882" max="5885" style="45" width="15.7109375"/>
    <col customWidth="1" min="5886" max="5886" style="45" width="22.85546875"/>
    <col customWidth="1" min="5887" max="5887" style="45" width="20.7109375"/>
    <col customWidth="1" min="5888" max="5888" style="45" width="17.7109375"/>
    <col customWidth="1" min="5889" max="5897" style="45" width="14.7109375"/>
    <col min="5898" max="6128" style="45" width="10.7109375"/>
    <col customWidth="1" min="6129" max="6130" style="45" width="15.7109375"/>
    <col customWidth="1" min="6131" max="6133" style="45" width="14.7109375"/>
    <col customWidth="1" min="6134" max="6137" style="45" width="13.7109375"/>
    <col customWidth="1" min="6138" max="6141" style="45" width="15.7109375"/>
    <col customWidth="1" min="6142" max="6142" style="45" width="22.85546875"/>
    <col customWidth="1" min="6143" max="6143" style="45" width="20.7109375"/>
    <col customWidth="1" min="6144" max="6144" style="45" width="17.7109375"/>
    <col customWidth="1" min="6145" max="6153" style="45" width="14.7109375"/>
    <col min="6154" max="6384" style="45" width="10.7109375"/>
    <col customWidth="1" min="6385" max="6386" style="45" width="15.7109375"/>
    <col customWidth="1" min="6387" max="6389" style="45" width="14.7109375"/>
    <col customWidth="1" min="6390" max="6393" style="45" width="13.7109375"/>
    <col customWidth="1" min="6394" max="6397" style="45" width="15.7109375"/>
    <col customWidth="1" min="6398" max="6398" style="45" width="22.85546875"/>
    <col customWidth="1" min="6399" max="6399" style="45" width="20.7109375"/>
    <col customWidth="1" min="6400" max="6400" style="45" width="17.7109375"/>
    <col customWidth="1" min="6401" max="6409" style="45" width="14.7109375"/>
    <col min="6410" max="6640" style="45" width="10.7109375"/>
    <col customWidth="1" min="6641" max="6642" style="45" width="15.7109375"/>
    <col customWidth="1" min="6643" max="6645" style="45" width="14.7109375"/>
    <col customWidth="1" min="6646" max="6649" style="45" width="13.7109375"/>
    <col customWidth="1" min="6650" max="6653" style="45" width="15.7109375"/>
    <col customWidth="1" min="6654" max="6654" style="45" width="22.85546875"/>
    <col customWidth="1" min="6655" max="6655" style="45" width="20.7109375"/>
    <col customWidth="1" min="6656" max="6656" style="45" width="17.7109375"/>
    <col customWidth="1" min="6657" max="6665" style="45" width="14.7109375"/>
    <col min="6666" max="6896" style="45" width="10.7109375"/>
    <col customWidth="1" min="6897" max="6898" style="45" width="15.7109375"/>
    <col customWidth="1" min="6899" max="6901" style="45" width="14.7109375"/>
    <col customWidth="1" min="6902" max="6905" style="45" width="13.7109375"/>
    <col customWidth="1" min="6906" max="6909" style="45" width="15.7109375"/>
    <col customWidth="1" min="6910" max="6910" style="45" width="22.85546875"/>
    <col customWidth="1" min="6911" max="6911" style="45" width="20.7109375"/>
    <col customWidth="1" min="6912" max="6912" style="45" width="17.7109375"/>
    <col customWidth="1" min="6913" max="6921" style="45" width="14.7109375"/>
    <col min="6922" max="7152" style="45" width="10.7109375"/>
    <col customWidth="1" min="7153" max="7154" style="45" width="15.7109375"/>
    <col customWidth="1" min="7155" max="7157" style="45" width="14.7109375"/>
    <col customWidth="1" min="7158" max="7161" style="45" width="13.7109375"/>
    <col customWidth="1" min="7162" max="7165" style="45" width="15.7109375"/>
    <col customWidth="1" min="7166" max="7166" style="45" width="22.85546875"/>
    <col customWidth="1" min="7167" max="7167" style="45" width="20.7109375"/>
    <col customWidth="1" min="7168" max="7168" style="45" width="17.7109375"/>
    <col customWidth="1" min="7169" max="7177" style="45" width="14.7109375"/>
    <col min="7178" max="7408" style="45" width="10.7109375"/>
    <col customWidth="1" min="7409" max="7410" style="45" width="15.7109375"/>
    <col customWidth="1" min="7411" max="7413" style="45" width="14.7109375"/>
    <col customWidth="1" min="7414" max="7417" style="45" width="13.7109375"/>
    <col customWidth="1" min="7418" max="7421" style="45" width="15.7109375"/>
    <col customWidth="1" min="7422" max="7422" style="45" width="22.85546875"/>
    <col customWidth="1" min="7423" max="7423" style="45" width="20.7109375"/>
    <col customWidth="1" min="7424" max="7424" style="45" width="17.7109375"/>
    <col customWidth="1" min="7425" max="7433" style="45" width="14.7109375"/>
    <col min="7434" max="7664" style="45" width="10.7109375"/>
    <col customWidth="1" min="7665" max="7666" style="45" width="15.7109375"/>
    <col customWidth="1" min="7667" max="7669" style="45" width="14.7109375"/>
    <col customWidth="1" min="7670" max="7673" style="45" width="13.7109375"/>
    <col customWidth="1" min="7674" max="7677" style="45" width="15.7109375"/>
    <col customWidth="1" min="7678" max="7678" style="45" width="22.85546875"/>
    <col customWidth="1" min="7679" max="7679" style="45" width="20.7109375"/>
    <col customWidth="1" min="7680" max="7680" style="45" width="17.7109375"/>
    <col customWidth="1" min="7681" max="7689" style="45" width="14.7109375"/>
    <col min="7690" max="7920" style="45" width="10.7109375"/>
    <col customWidth="1" min="7921" max="7922" style="45" width="15.7109375"/>
    <col customWidth="1" min="7923" max="7925" style="45" width="14.7109375"/>
    <col customWidth="1" min="7926" max="7929" style="45" width="13.7109375"/>
    <col customWidth="1" min="7930" max="7933" style="45" width="15.7109375"/>
    <col customWidth="1" min="7934" max="7934" style="45" width="22.85546875"/>
    <col customWidth="1" min="7935" max="7935" style="45" width="20.7109375"/>
    <col customWidth="1" min="7936" max="7936" style="45" width="17.7109375"/>
    <col customWidth="1" min="7937" max="7945" style="45" width="14.7109375"/>
    <col min="7946" max="8176" style="45" width="10.7109375"/>
    <col customWidth="1" min="8177" max="8178" style="45" width="15.7109375"/>
    <col customWidth="1" min="8179" max="8181" style="45" width="14.7109375"/>
    <col customWidth="1" min="8182" max="8185" style="45" width="13.7109375"/>
    <col customWidth="1" min="8186" max="8189" style="45" width="15.7109375"/>
    <col customWidth="1" min="8190" max="8190" style="45" width="22.85546875"/>
    <col customWidth="1" min="8191" max="8191" style="45" width="20.7109375"/>
    <col customWidth="1" min="8192" max="8192" style="45" width="17.7109375"/>
    <col customWidth="1" min="8193" max="8201" style="45" width="14.7109375"/>
    <col min="8202" max="8432" style="45" width="10.7109375"/>
    <col customWidth="1" min="8433" max="8434" style="45" width="15.7109375"/>
    <col customWidth="1" min="8435" max="8437" style="45" width="14.7109375"/>
    <col customWidth="1" min="8438" max="8441" style="45" width="13.7109375"/>
    <col customWidth="1" min="8442" max="8445" style="45" width="15.7109375"/>
    <col customWidth="1" min="8446" max="8446" style="45" width="22.85546875"/>
    <col customWidth="1" min="8447" max="8447" style="45" width="20.7109375"/>
    <col customWidth="1" min="8448" max="8448" style="45" width="17.7109375"/>
    <col customWidth="1" min="8449" max="8457" style="45" width="14.7109375"/>
    <col min="8458" max="8688" style="45" width="10.7109375"/>
    <col customWidth="1" min="8689" max="8690" style="45" width="15.7109375"/>
    <col customWidth="1" min="8691" max="8693" style="45" width="14.7109375"/>
    <col customWidth="1" min="8694" max="8697" style="45" width="13.7109375"/>
    <col customWidth="1" min="8698" max="8701" style="45" width="15.7109375"/>
    <col customWidth="1" min="8702" max="8702" style="45" width="22.85546875"/>
    <col customWidth="1" min="8703" max="8703" style="45" width="20.7109375"/>
    <col customWidth="1" min="8704" max="8704" style="45" width="17.7109375"/>
    <col customWidth="1" min="8705" max="8713" style="45" width="14.7109375"/>
    <col min="8714" max="8944" style="45" width="10.7109375"/>
    <col customWidth="1" min="8945" max="8946" style="45" width="15.7109375"/>
    <col customWidth="1" min="8947" max="8949" style="45" width="14.7109375"/>
    <col customWidth="1" min="8950" max="8953" style="45" width="13.7109375"/>
    <col customWidth="1" min="8954" max="8957" style="45" width="15.7109375"/>
    <col customWidth="1" min="8958" max="8958" style="45" width="22.85546875"/>
    <col customWidth="1" min="8959" max="8959" style="45" width="20.7109375"/>
    <col customWidth="1" min="8960" max="8960" style="45" width="17.7109375"/>
    <col customWidth="1" min="8961" max="8969" style="45" width="14.7109375"/>
    <col min="8970" max="9200" style="45" width="10.7109375"/>
    <col customWidth="1" min="9201" max="9202" style="45" width="15.7109375"/>
    <col customWidth="1" min="9203" max="9205" style="45" width="14.7109375"/>
    <col customWidth="1" min="9206" max="9209" style="45" width="13.7109375"/>
    <col customWidth="1" min="9210" max="9213" style="45" width="15.7109375"/>
    <col customWidth="1" min="9214" max="9214" style="45" width="22.85546875"/>
    <col customWidth="1" min="9215" max="9215" style="45" width="20.7109375"/>
    <col customWidth="1" min="9216" max="9216" style="45" width="17.7109375"/>
    <col customWidth="1" min="9217" max="9225" style="45" width="14.7109375"/>
    <col min="9226" max="9456" style="45" width="10.7109375"/>
    <col customWidth="1" min="9457" max="9458" style="45" width="15.7109375"/>
    <col customWidth="1" min="9459" max="9461" style="45" width="14.7109375"/>
    <col customWidth="1" min="9462" max="9465" style="45" width="13.7109375"/>
    <col customWidth="1" min="9466" max="9469" style="45" width="15.7109375"/>
    <col customWidth="1" min="9470" max="9470" style="45" width="22.85546875"/>
    <col customWidth="1" min="9471" max="9471" style="45" width="20.7109375"/>
    <col customWidth="1" min="9472" max="9472" style="45" width="17.7109375"/>
    <col customWidth="1" min="9473" max="9481" style="45" width="14.7109375"/>
    <col min="9482" max="9712" style="45" width="10.7109375"/>
    <col customWidth="1" min="9713" max="9714" style="45" width="15.7109375"/>
    <col customWidth="1" min="9715" max="9717" style="45" width="14.7109375"/>
    <col customWidth="1" min="9718" max="9721" style="45" width="13.7109375"/>
    <col customWidth="1" min="9722" max="9725" style="45" width="15.7109375"/>
    <col customWidth="1" min="9726" max="9726" style="45" width="22.85546875"/>
    <col customWidth="1" min="9727" max="9727" style="45" width="20.7109375"/>
    <col customWidth="1" min="9728" max="9728" style="45" width="17.7109375"/>
    <col customWidth="1" min="9729" max="9737" style="45" width="14.7109375"/>
    <col min="9738" max="9968" style="45" width="10.7109375"/>
    <col customWidth="1" min="9969" max="9970" style="45" width="15.7109375"/>
    <col customWidth="1" min="9971" max="9973" style="45" width="14.7109375"/>
    <col customWidth="1" min="9974" max="9977" style="45" width="13.7109375"/>
    <col customWidth="1" min="9978" max="9981" style="45" width="15.7109375"/>
    <col customWidth="1" min="9982" max="9982" style="45" width="22.85546875"/>
    <col customWidth="1" min="9983" max="9983" style="45" width="20.7109375"/>
    <col customWidth="1" min="9984" max="9984" style="45" width="17.7109375"/>
    <col customWidth="1" min="9985" max="9993" style="45" width="14.7109375"/>
    <col min="9994" max="10224" style="45" width="10.7109375"/>
    <col customWidth="1" min="10225" max="10226" style="45" width="15.7109375"/>
    <col customWidth="1" min="10227" max="10229" style="45" width="14.7109375"/>
    <col customWidth="1" min="10230" max="10233" style="45" width="13.7109375"/>
    <col customWidth="1" min="10234" max="10237" style="45" width="15.7109375"/>
    <col customWidth="1" min="10238" max="10238" style="45" width="22.85546875"/>
    <col customWidth="1" min="10239" max="10239" style="45" width="20.7109375"/>
    <col customWidth="1" min="10240" max="10240" style="45" width="17.7109375"/>
    <col customWidth="1" min="10241" max="10249" style="45" width="14.7109375"/>
    <col min="10250" max="10480" style="45" width="10.7109375"/>
    <col customWidth="1" min="10481" max="10482" style="45" width="15.7109375"/>
    <col customWidth="1" min="10483" max="10485" style="45" width="14.7109375"/>
    <col customWidth="1" min="10486" max="10489" style="45" width="13.7109375"/>
    <col customWidth="1" min="10490" max="10493" style="45" width="15.7109375"/>
    <col customWidth="1" min="10494" max="10494" style="45" width="22.85546875"/>
    <col customWidth="1" min="10495" max="10495" style="45" width="20.7109375"/>
    <col customWidth="1" min="10496" max="10496" style="45" width="17.7109375"/>
    <col customWidth="1" min="10497" max="10505" style="45" width="14.7109375"/>
    <col min="10506" max="10736" style="45" width="10.7109375"/>
    <col customWidth="1" min="10737" max="10738" style="45" width="15.7109375"/>
    <col customWidth="1" min="10739" max="10741" style="45" width="14.7109375"/>
    <col customWidth="1" min="10742" max="10745" style="45" width="13.7109375"/>
    <col customWidth="1" min="10746" max="10749" style="45" width="15.7109375"/>
    <col customWidth="1" min="10750" max="10750" style="45" width="22.85546875"/>
    <col customWidth="1" min="10751" max="10751" style="45" width="20.7109375"/>
    <col customWidth="1" min="10752" max="10752" style="45" width="17.7109375"/>
    <col customWidth="1" min="10753" max="10761" style="45" width="14.7109375"/>
    <col min="10762" max="10992" style="45" width="10.7109375"/>
    <col customWidth="1" min="10993" max="10994" style="45" width="15.7109375"/>
    <col customWidth="1" min="10995" max="10997" style="45" width="14.7109375"/>
    <col customWidth="1" min="10998" max="11001" style="45" width="13.7109375"/>
    <col customWidth="1" min="11002" max="11005" style="45" width="15.7109375"/>
    <col customWidth="1" min="11006" max="11006" style="45" width="22.85546875"/>
    <col customWidth="1" min="11007" max="11007" style="45" width="20.7109375"/>
    <col customWidth="1" min="11008" max="11008" style="45" width="17.7109375"/>
    <col customWidth="1" min="11009" max="11017" style="45" width="14.7109375"/>
    <col min="11018" max="11248" style="45" width="10.7109375"/>
    <col customWidth="1" min="11249" max="11250" style="45" width="15.7109375"/>
    <col customWidth="1" min="11251" max="11253" style="45" width="14.7109375"/>
    <col customWidth="1" min="11254" max="11257" style="45" width="13.7109375"/>
    <col customWidth="1" min="11258" max="11261" style="45" width="15.7109375"/>
    <col customWidth="1" min="11262" max="11262" style="45" width="22.85546875"/>
    <col customWidth="1" min="11263" max="11263" style="45" width="20.7109375"/>
    <col customWidth="1" min="11264" max="11264" style="45" width="17.7109375"/>
    <col customWidth="1" min="11265" max="11273" style="45" width="14.7109375"/>
    <col min="11274" max="11504" style="45" width="10.7109375"/>
    <col customWidth="1" min="11505" max="11506" style="45" width="15.7109375"/>
    <col customWidth="1" min="11507" max="11509" style="45" width="14.7109375"/>
    <col customWidth="1" min="11510" max="11513" style="45" width="13.7109375"/>
    <col customWidth="1" min="11514" max="11517" style="45" width="15.7109375"/>
    <col customWidth="1" min="11518" max="11518" style="45" width="22.85546875"/>
    <col customWidth="1" min="11519" max="11519" style="45" width="20.7109375"/>
    <col customWidth="1" min="11520" max="11520" style="45" width="17.7109375"/>
    <col customWidth="1" min="11521" max="11529" style="45" width="14.7109375"/>
    <col min="11530" max="11760" style="45" width="10.7109375"/>
    <col customWidth="1" min="11761" max="11762" style="45" width="15.7109375"/>
    <col customWidth="1" min="11763" max="11765" style="45" width="14.7109375"/>
    <col customWidth="1" min="11766" max="11769" style="45" width="13.7109375"/>
    <col customWidth="1" min="11770" max="11773" style="45" width="15.7109375"/>
    <col customWidth="1" min="11774" max="11774" style="45" width="22.85546875"/>
    <col customWidth="1" min="11775" max="11775" style="45" width="20.7109375"/>
    <col customWidth="1" min="11776" max="11776" style="45" width="17.7109375"/>
    <col customWidth="1" min="11777" max="11785" style="45" width="14.7109375"/>
    <col min="11786" max="12016" style="45" width="10.7109375"/>
    <col customWidth="1" min="12017" max="12018" style="45" width="15.7109375"/>
    <col customWidth="1" min="12019" max="12021" style="45" width="14.7109375"/>
    <col customWidth="1" min="12022" max="12025" style="45" width="13.7109375"/>
    <col customWidth="1" min="12026" max="12029" style="45" width="15.7109375"/>
    <col customWidth="1" min="12030" max="12030" style="45" width="22.85546875"/>
    <col customWidth="1" min="12031" max="12031" style="45" width="20.7109375"/>
    <col customWidth="1" min="12032" max="12032" style="45" width="17.7109375"/>
    <col customWidth="1" min="12033" max="12041" style="45" width="14.7109375"/>
    <col min="12042" max="12272" style="45" width="10.7109375"/>
    <col customWidth="1" min="12273" max="12274" style="45" width="15.7109375"/>
    <col customWidth="1" min="12275" max="12277" style="45" width="14.7109375"/>
    <col customWidth="1" min="12278" max="12281" style="45" width="13.7109375"/>
    <col customWidth="1" min="12282" max="12285" style="45" width="15.7109375"/>
    <col customWidth="1" min="12286" max="12286" style="45" width="22.85546875"/>
    <col customWidth="1" min="12287" max="12287" style="45" width="20.7109375"/>
    <col customWidth="1" min="12288" max="12288" style="45" width="17.7109375"/>
    <col customWidth="1" min="12289" max="12297" style="45" width="14.7109375"/>
    <col min="12298" max="12528" style="45" width="10.7109375"/>
    <col customWidth="1" min="12529" max="12530" style="45" width="15.7109375"/>
    <col customWidth="1" min="12531" max="12533" style="45" width="14.7109375"/>
    <col customWidth="1" min="12534" max="12537" style="45" width="13.7109375"/>
    <col customWidth="1" min="12538" max="12541" style="45" width="15.7109375"/>
    <col customWidth="1" min="12542" max="12542" style="45" width="22.85546875"/>
    <col customWidth="1" min="12543" max="12543" style="45" width="20.7109375"/>
    <col customWidth="1" min="12544" max="12544" style="45" width="17.7109375"/>
    <col customWidth="1" min="12545" max="12553" style="45" width="14.7109375"/>
    <col min="12554" max="12784" style="45" width="10.7109375"/>
    <col customWidth="1" min="12785" max="12786" style="45" width="15.7109375"/>
    <col customWidth="1" min="12787" max="12789" style="45" width="14.7109375"/>
    <col customWidth="1" min="12790" max="12793" style="45" width="13.7109375"/>
    <col customWidth="1" min="12794" max="12797" style="45" width="15.7109375"/>
    <col customWidth="1" min="12798" max="12798" style="45" width="22.85546875"/>
    <col customWidth="1" min="12799" max="12799" style="45" width="20.7109375"/>
    <col customWidth="1" min="12800" max="12800" style="45" width="17.7109375"/>
    <col customWidth="1" min="12801" max="12809" style="45" width="14.7109375"/>
    <col min="12810" max="13040" style="45" width="10.7109375"/>
    <col customWidth="1" min="13041" max="13042" style="45" width="15.7109375"/>
    <col customWidth="1" min="13043" max="13045" style="45" width="14.7109375"/>
    <col customWidth="1" min="13046" max="13049" style="45" width="13.7109375"/>
    <col customWidth="1" min="13050" max="13053" style="45" width="15.7109375"/>
    <col customWidth="1" min="13054" max="13054" style="45" width="22.85546875"/>
    <col customWidth="1" min="13055" max="13055" style="45" width="20.7109375"/>
    <col customWidth="1" min="13056" max="13056" style="45" width="17.7109375"/>
    <col customWidth="1" min="13057" max="13065" style="45" width="14.7109375"/>
    <col min="13066" max="13296" style="45" width="10.7109375"/>
    <col customWidth="1" min="13297" max="13298" style="45" width="15.7109375"/>
    <col customWidth="1" min="13299" max="13301" style="45" width="14.7109375"/>
    <col customWidth="1" min="13302" max="13305" style="45" width="13.7109375"/>
    <col customWidth="1" min="13306" max="13309" style="45" width="15.7109375"/>
    <col customWidth="1" min="13310" max="13310" style="45" width="22.85546875"/>
    <col customWidth="1" min="13311" max="13311" style="45" width="20.7109375"/>
    <col customWidth="1" min="13312" max="13312" style="45" width="17.7109375"/>
    <col customWidth="1" min="13313" max="13321" style="45" width="14.7109375"/>
    <col min="13322" max="13552" style="45" width="10.7109375"/>
    <col customWidth="1" min="13553" max="13554" style="45" width="15.7109375"/>
    <col customWidth="1" min="13555" max="13557" style="45" width="14.7109375"/>
    <col customWidth="1" min="13558" max="13561" style="45" width="13.7109375"/>
    <col customWidth="1" min="13562" max="13565" style="45" width="15.7109375"/>
    <col customWidth="1" min="13566" max="13566" style="45" width="22.85546875"/>
    <col customWidth="1" min="13567" max="13567" style="45" width="20.7109375"/>
    <col customWidth="1" min="13568" max="13568" style="45" width="17.7109375"/>
    <col customWidth="1" min="13569" max="13577" style="45" width="14.7109375"/>
    <col min="13578" max="13808" style="45" width="10.7109375"/>
    <col customWidth="1" min="13809" max="13810" style="45" width="15.7109375"/>
    <col customWidth="1" min="13811" max="13813" style="45" width="14.7109375"/>
    <col customWidth="1" min="13814" max="13817" style="45" width="13.7109375"/>
    <col customWidth="1" min="13818" max="13821" style="45" width="15.7109375"/>
    <col customWidth="1" min="13822" max="13822" style="45" width="22.85546875"/>
    <col customWidth="1" min="13823" max="13823" style="45" width="20.7109375"/>
    <col customWidth="1" min="13824" max="13824" style="45" width="17.7109375"/>
    <col customWidth="1" min="13825" max="13833" style="45" width="14.7109375"/>
    <col min="13834" max="14064" style="45" width="10.7109375"/>
    <col customWidth="1" min="14065" max="14066" style="45" width="15.7109375"/>
    <col customWidth="1" min="14067" max="14069" style="45" width="14.7109375"/>
    <col customWidth="1" min="14070" max="14073" style="45" width="13.7109375"/>
    <col customWidth="1" min="14074" max="14077" style="45" width="15.7109375"/>
    <col customWidth="1" min="14078" max="14078" style="45" width="22.85546875"/>
    <col customWidth="1" min="14079" max="14079" style="45" width="20.7109375"/>
    <col customWidth="1" min="14080" max="14080" style="45" width="17.7109375"/>
    <col customWidth="1" min="14081" max="14089" style="45" width="14.7109375"/>
    <col min="14090" max="14320" style="45" width="10.7109375"/>
    <col customWidth="1" min="14321" max="14322" style="45" width="15.7109375"/>
    <col customWidth="1" min="14323" max="14325" style="45" width="14.7109375"/>
    <col customWidth="1" min="14326" max="14329" style="45" width="13.7109375"/>
    <col customWidth="1" min="14330" max="14333" style="45" width="15.7109375"/>
    <col customWidth="1" min="14334" max="14334" style="45" width="22.85546875"/>
    <col customWidth="1" min="14335" max="14335" style="45" width="20.7109375"/>
    <col customWidth="1" min="14336" max="14336" style="45" width="17.7109375"/>
    <col customWidth="1" min="14337" max="14345" style="45" width="14.7109375"/>
    <col min="14346" max="14576" style="45" width="10.7109375"/>
    <col customWidth="1" min="14577" max="14578" style="45" width="15.7109375"/>
    <col customWidth="1" min="14579" max="14581" style="45" width="14.7109375"/>
    <col customWidth="1" min="14582" max="14585" style="45" width="13.7109375"/>
    <col customWidth="1" min="14586" max="14589" style="45" width="15.7109375"/>
    <col customWidth="1" min="14590" max="14590" style="45" width="22.85546875"/>
    <col customWidth="1" min="14591" max="14591" style="45" width="20.7109375"/>
    <col customWidth="1" min="14592" max="14592" style="45" width="17.7109375"/>
    <col customWidth="1" min="14593" max="14601" style="45" width="14.7109375"/>
    <col min="14602" max="14832" style="45" width="10.7109375"/>
    <col customWidth="1" min="14833" max="14834" style="45" width="15.7109375"/>
    <col customWidth="1" min="14835" max="14837" style="45" width="14.7109375"/>
    <col customWidth="1" min="14838" max="14841" style="45" width="13.7109375"/>
    <col customWidth="1" min="14842" max="14845" style="45" width="15.7109375"/>
    <col customWidth="1" min="14846" max="14846" style="45" width="22.85546875"/>
    <col customWidth="1" min="14847" max="14847" style="45" width="20.7109375"/>
    <col customWidth="1" min="14848" max="14848" style="45" width="17.7109375"/>
    <col customWidth="1" min="14849" max="14857" style="45" width="14.7109375"/>
    <col min="14858" max="15088" style="45" width="10.7109375"/>
    <col customWidth="1" min="15089" max="15090" style="45" width="15.7109375"/>
    <col customWidth="1" min="15091" max="15093" style="45" width="14.7109375"/>
    <col customWidth="1" min="15094" max="15097" style="45" width="13.7109375"/>
    <col customWidth="1" min="15098" max="15101" style="45" width="15.7109375"/>
    <col customWidth="1" min="15102" max="15102" style="45" width="22.85546875"/>
    <col customWidth="1" min="15103" max="15103" style="45" width="20.7109375"/>
    <col customWidth="1" min="15104" max="15104" style="45" width="17.7109375"/>
    <col customWidth="1" min="15105" max="15113" style="45" width="14.7109375"/>
    <col min="15114" max="15344" style="45" width="10.7109375"/>
    <col customWidth="1" min="15345" max="15346" style="45" width="15.7109375"/>
    <col customWidth="1" min="15347" max="15349" style="45" width="14.7109375"/>
    <col customWidth="1" min="15350" max="15353" style="45" width="13.7109375"/>
    <col customWidth="1" min="15354" max="15357" style="45" width="15.7109375"/>
    <col customWidth="1" min="15358" max="15358" style="45" width="22.85546875"/>
    <col customWidth="1" min="15359" max="15359" style="45" width="20.7109375"/>
    <col customWidth="1" min="15360" max="15360" style="45" width="17.7109375"/>
    <col customWidth="1" min="15361" max="15369" style="45" width="14.7109375"/>
    <col min="15370" max="15600" style="45" width="10.7109375"/>
    <col customWidth="1" min="15601" max="15602" style="45" width="15.7109375"/>
    <col customWidth="1" min="15603" max="15605" style="45" width="14.7109375"/>
    <col customWidth="1" min="15606" max="15609" style="45" width="13.7109375"/>
    <col customWidth="1" min="15610" max="15613" style="45" width="15.7109375"/>
    <col customWidth="1" min="15614" max="15614" style="45" width="22.85546875"/>
    <col customWidth="1" min="15615" max="15615" style="45" width="20.7109375"/>
    <col customWidth="1" min="15616" max="15616" style="45" width="17.7109375"/>
    <col customWidth="1" min="15617" max="15625" style="45" width="14.7109375"/>
    <col min="15626" max="15856" style="45" width="10.7109375"/>
    <col customWidth="1" min="15857" max="15858" style="45" width="15.7109375"/>
    <col customWidth="1" min="15859" max="15861" style="45" width="14.7109375"/>
    <col customWidth="1" min="15862" max="15865" style="45" width="13.7109375"/>
    <col customWidth="1" min="15866" max="15869" style="45" width="15.7109375"/>
    <col customWidth="1" min="15870" max="15870" style="45" width="22.85546875"/>
    <col customWidth="1" min="15871" max="15871" style="45" width="20.7109375"/>
    <col customWidth="1" min="15872" max="15872" style="45" width="17.7109375"/>
    <col customWidth="1" min="15873" max="15881" style="45" width="14.7109375"/>
    <col min="15882" max="16112" style="45" width="10.7109375"/>
    <col customWidth="1" min="16113" max="16114" style="45" width="15.7109375"/>
    <col customWidth="1" min="16115" max="16117" style="45" width="14.7109375"/>
    <col customWidth="1" min="16118" max="16121" style="45" width="13.7109375"/>
    <col customWidth="1" min="16122" max="16125" style="45" width="15.7109375"/>
    <col customWidth="1" min="16126" max="16126" style="45" width="22.85546875"/>
    <col customWidth="1" min="16127" max="16127" style="45" width="20.7109375"/>
    <col customWidth="1" min="16128" max="16128" style="45" width="17.7109375"/>
    <col customWidth="1" min="16129" max="16137" style="45" width="14.7109375"/>
    <col min="16138" max="16384" style="45" width="10.7109375"/>
  </cols>
  <sheetData>
    <row r="1" ht="25.5" customHeight="1">
      <c r="AA1" s="4" t="s">
        <v>0</v>
      </c>
    </row>
    <row r="2" s="2" customFormat="1" ht="18.75" customHeight="1">
      <c r="E2" s="3"/>
      <c r="AA2" s="5" t="s">
        <v>1</v>
      </c>
    </row>
    <row r="3" s="2" customFormat="1" ht="18.75" customHeight="1">
      <c r="E3" s="3"/>
      <c r="AA3" s="5" t="s">
        <v>2</v>
      </c>
    </row>
    <row r="4" s="2" customFormat="1">
      <c r="E4" s="6"/>
    </row>
    <row r="5" s="2" customFormat="1" ht="15">
      <c r="A5" s="7" t="str">
        <f>'1. паспорт местоположение'!A5:C5</f>
        <v xml:space="preserve">Год раскрытия информации: 2025 год</v>
      </c>
      <c r="B5" s="7"/>
      <c r="C5" s="7"/>
      <c r="D5" s="7"/>
      <c r="E5" s="7"/>
      <c r="F5" s="7"/>
      <c r="G5" s="7"/>
      <c r="H5" s="7"/>
      <c r="I5" s="7"/>
      <c r="J5" s="7"/>
      <c r="K5" s="7"/>
      <c r="L5" s="7"/>
      <c r="M5" s="7"/>
      <c r="N5" s="7"/>
      <c r="O5" s="7"/>
      <c r="P5" s="7"/>
      <c r="Q5" s="7"/>
      <c r="R5" s="7"/>
      <c r="S5" s="7"/>
      <c r="T5" s="7"/>
      <c r="U5" s="7"/>
      <c r="V5" s="7"/>
      <c r="W5" s="7"/>
      <c r="X5" s="7"/>
      <c r="Y5" s="7"/>
      <c r="Z5" s="7"/>
      <c r="AA5" s="7"/>
    </row>
    <row r="6" s="2" customFormat="1" ht="15">
      <c r="A6" s="7"/>
      <c r="B6" s="7"/>
      <c r="C6" s="7"/>
      <c r="D6" s="7"/>
      <c r="E6" s="7"/>
      <c r="F6" s="7"/>
      <c r="G6" s="7"/>
      <c r="H6" s="7"/>
      <c r="I6" s="7"/>
      <c r="J6" s="7"/>
      <c r="K6" s="7"/>
      <c r="L6" s="7"/>
      <c r="M6" s="7"/>
      <c r="N6" s="7"/>
      <c r="O6" s="7"/>
      <c r="P6" s="7"/>
      <c r="Q6" s="7"/>
      <c r="R6" s="7"/>
      <c r="S6" s="7"/>
      <c r="T6" s="7"/>
    </row>
    <row r="7" s="2" customFormat="1" ht="17.25">
      <c r="E7" s="9" t="s">
        <v>4</v>
      </c>
      <c r="F7" s="9"/>
      <c r="G7" s="9"/>
      <c r="H7" s="9"/>
      <c r="I7" s="9"/>
      <c r="J7" s="9"/>
      <c r="K7" s="9"/>
      <c r="L7" s="9"/>
      <c r="M7" s="9"/>
      <c r="N7" s="9"/>
      <c r="O7" s="9"/>
      <c r="P7" s="9"/>
      <c r="Q7" s="9"/>
      <c r="R7" s="9"/>
      <c r="S7" s="9"/>
      <c r="T7" s="9"/>
      <c r="U7" s="9"/>
      <c r="V7" s="9"/>
      <c r="W7" s="9"/>
      <c r="X7" s="9"/>
      <c r="Y7" s="9"/>
    </row>
    <row r="8" s="2" customFormat="1" ht="17.25">
      <c r="E8" s="9"/>
      <c r="F8" s="9"/>
      <c r="G8" s="9"/>
      <c r="H8" s="9"/>
      <c r="I8" s="9"/>
      <c r="J8" s="9"/>
      <c r="K8" s="9"/>
      <c r="L8" s="9"/>
      <c r="M8" s="9"/>
      <c r="N8" s="9"/>
      <c r="O8" s="9"/>
      <c r="P8" s="9"/>
      <c r="Q8" s="9"/>
      <c r="R8" s="9"/>
      <c r="S8" s="10"/>
      <c r="T8" s="10"/>
      <c r="U8" s="10"/>
      <c r="V8" s="10"/>
      <c r="W8" s="10"/>
    </row>
    <row r="9" s="2" customFormat="1" ht="18.75" customHeight="1">
      <c r="E9" s="32" t="str">
        <f>'1. паспорт местоположение'!A9</f>
        <v xml:space="preserve">Акционерное общество "Россети Янтарь" ДЗО  ПАО "Россети"</v>
      </c>
      <c r="F9" s="32"/>
      <c r="G9" s="32"/>
      <c r="H9" s="32"/>
      <c r="I9" s="32"/>
      <c r="J9" s="32"/>
      <c r="K9" s="32"/>
      <c r="L9" s="32"/>
      <c r="M9" s="32"/>
      <c r="N9" s="32"/>
      <c r="O9" s="32"/>
      <c r="P9" s="32"/>
      <c r="Q9" s="32"/>
      <c r="R9" s="32"/>
      <c r="S9" s="32"/>
      <c r="T9" s="32"/>
      <c r="U9" s="32"/>
      <c r="V9" s="32"/>
      <c r="W9" s="32"/>
      <c r="X9" s="32"/>
      <c r="Y9" s="32"/>
    </row>
    <row r="10" s="2" customFormat="1" ht="18.75" customHeight="1">
      <c r="E10" s="13" t="s">
        <v>6</v>
      </c>
      <c r="F10" s="13"/>
      <c r="G10" s="13"/>
      <c r="H10" s="13"/>
      <c r="I10" s="13"/>
      <c r="J10" s="13"/>
      <c r="K10" s="13"/>
      <c r="L10" s="13"/>
      <c r="M10" s="13"/>
      <c r="N10" s="13"/>
      <c r="O10" s="13"/>
      <c r="P10" s="13"/>
      <c r="Q10" s="13"/>
      <c r="R10" s="13"/>
      <c r="S10" s="13"/>
      <c r="T10" s="13"/>
      <c r="U10" s="13"/>
      <c r="V10" s="13"/>
      <c r="W10" s="13"/>
      <c r="X10" s="13"/>
      <c r="Y10" s="13"/>
    </row>
    <row r="11" s="2" customFormat="1" ht="17.25">
      <c r="E11" s="9"/>
      <c r="F11" s="9"/>
      <c r="G11" s="9"/>
      <c r="H11" s="9"/>
      <c r="I11" s="9"/>
      <c r="J11" s="9"/>
      <c r="K11" s="9"/>
      <c r="L11" s="9"/>
      <c r="M11" s="9"/>
      <c r="N11" s="9"/>
      <c r="O11" s="9"/>
      <c r="P11" s="9"/>
      <c r="Q11" s="9"/>
      <c r="R11" s="9"/>
      <c r="S11" s="10"/>
      <c r="T11" s="10"/>
      <c r="U11" s="10"/>
      <c r="V11" s="10"/>
      <c r="W11" s="10"/>
    </row>
    <row r="12" s="2" customFormat="1" ht="18.75" customHeight="1">
      <c r="E12" s="32" t="str">
        <f>'1. паспорт местоположение'!A12</f>
        <v>P_НМА-23-1</v>
      </c>
      <c r="F12" s="32"/>
      <c r="G12" s="32"/>
      <c r="H12" s="32"/>
      <c r="I12" s="32"/>
      <c r="J12" s="32"/>
      <c r="K12" s="32"/>
      <c r="L12" s="32"/>
      <c r="M12" s="32"/>
      <c r="N12" s="32"/>
      <c r="O12" s="32"/>
      <c r="P12" s="32"/>
      <c r="Q12" s="32"/>
      <c r="R12" s="32"/>
      <c r="S12" s="32"/>
      <c r="T12" s="32"/>
      <c r="U12" s="32"/>
      <c r="V12" s="32"/>
      <c r="W12" s="32"/>
      <c r="X12" s="32"/>
      <c r="Y12" s="32"/>
    </row>
    <row r="13" s="2" customFormat="1" ht="18.75" customHeight="1">
      <c r="E13" s="13" t="s">
        <v>8</v>
      </c>
      <c r="F13" s="13"/>
      <c r="G13" s="13"/>
      <c r="H13" s="13"/>
      <c r="I13" s="13"/>
      <c r="J13" s="13"/>
      <c r="K13" s="13"/>
      <c r="L13" s="13"/>
      <c r="M13" s="13"/>
      <c r="N13" s="13"/>
      <c r="O13" s="13"/>
      <c r="P13" s="13"/>
      <c r="Q13" s="13"/>
      <c r="R13" s="13"/>
      <c r="S13" s="13"/>
      <c r="T13" s="13"/>
      <c r="U13" s="13"/>
      <c r="V13" s="13"/>
      <c r="W13" s="13"/>
      <c r="X13" s="13"/>
      <c r="Y13" s="13"/>
    </row>
    <row r="14" s="2" customFormat="1" ht="15.75" customHeight="1">
      <c r="E14" s="16"/>
      <c r="F14" s="16"/>
      <c r="G14" s="16"/>
      <c r="H14" s="16"/>
      <c r="I14" s="16"/>
      <c r="J14" s="16"/>
      <c r="K14" s="16"/>
      <c r="L14" s="16"/>
      <c r="M14" s="16"/>
      <c r="N14" s="16"/>
      <c r="O14" s="16"/>
      <c r="P14" s="16"/>
      <c r="Q14" s="16"/>
      <c r="R14" s="16"/>
      <c r="S14" s="16"/>
      <c r="T14" s="16"/>
      <c r="U14" s="16"/>
      <c r="V14" s="16"/>
      <c r="W14" s="16"/>
    </row>
    <row r="15" s="17" customFormat="1" ht="44.25" customHeight="1">
      <c r="E15" s="33" t="str">
        <f>'1. паспорт местоположение'!A15</f>
        <v xml:space="preserve">Поставка в 2025 году бессрочных лицензий для развития информационных систем</v>
      </c>
      <c r="F15" s="33"/>
      <c r="G15" s="33"/>
      <c r="H15" s="33"/>
      <c r="I15" s="33"/>
      <c r="J15" s="33"/>
      <c r="K15" s="33"/>
      <c r="L15" s="33"/>
      <c r="M15" s="33"/>
      <c r="N15" s="33"/>
      <c r="O15" s="33"/>
      <c r="P15" s="33"/>
      <c r="Q15" s="33"/>
      <c r="R15" s="33"/>
      <c r="S15" s="33"/>
      <c r="T15" s="33"/>
      <c r="U15" s="33"/>
      <c r="V15" s="33"/>
      <c r="W15" s="33"/>
      <c r="X15" s="33"/>
      <c r="Y15" s="33"/>
    </row>
    <row r="16" s="17" customFormat="1" ht="15" customHeight="1">
      <c r="E16" s="13" t="s">
        <v>10</v>
      </c>
      <c r="F16" s="13"/>
      <c r="G16" s="13"/>
      <c r="H16" s="13"/>
      <c r="I16" s="13"/>
      <c r="J16" s="13"/>
      <c r="K16" s="13"/>
      <c r="L16" s="13"/>
      <c r="M16" s="13"/>
      <c r="N16" s="13"/>
      <c r="O16" s="13"/>
      <c r="P16" s="13"/>
      <c r="Q16" s="13"/>
      <c r="R16" s="13"/>
      <c r="S16" s="13"/>
      <c r="T16" s="13"/>
      <c r="U16" s="13"/>
      <c r="V16" s="13"/>
      <c r="W16" s="13"/>
      <c r="X16" s="13"/>
      <c r="Y16" s="13"/>
    </row>
    <row r="17" s="17" customFormat="1" ht="15" customHeight="1">
      <c r="E17" s="16"/>
      <c r="F17" s="16"/>
      <c r="G17" s="16"/>
      <c r="H17" s="16"/>
      <c r="I17" s="16"/>
      <c r="J17" s="16"/>
      <c r="K17" s="16"/>
      <c r="L17" s="16"/>
      <c r="M17" s="16"/>
      <c r="N17" s="16"/>
      <c r="O17" s="16"/>
      <c r="P17" s="16"/>
      <c r="Q17" s="16"/>
      <c r="R17" s="16"/>
      <c r="S17" s="16"/>
      <c r="T17" s="16"/>
      <c r="U17" s="16"/>
      <c r="V17" s="16"/>
      <c r="W17" s="16"/>
    </row>
    <row r="18" s="17" customFormat="1" ht="15" customHeight="1">
      <c r="E18" s="15"/>
      <c r="F18" s="15"/>
      <c r="G18" s="15"/>
      <c r="H18" s="15"/>
      <c r="I18" s="15"/>
      <c r="J18" s="15"/>
      <c r="K18" s="15"/>
      <c r="L18" s="15"/>
      <c r="M18" s="15"/>
      <c r="N18" s="15"/>
      <c r="O18" s="15"/>
      <c r="P18" s="15"/>
      <c r="Q18" s="15"/>
      <c r="R18" s="15"/>
      <c r="S18" s="15"/>
      <c r="T18" s="15"/>
      <c r="U18" s="15"/>
      <c r="V18" s="15"/>
      <c r="W18" s="15"/>
      <c r="X18" s="15"/>
      <c r="Y18" s="15"/>
    </row>
    <row r="19" ht="25.5" customHeight="1">
      <c r="A19" s="15" t="s">
        <v>124</v>
      </c>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row>
    <row r="20" s="46" customFormat="1" ht="21" customHeight="1"/>
    <row r="21" ht="15.75" customHeight="1">
      <c r="A21" s="51" t="s">
        <v>12</v>
      </c>
      <c r="B21" s="49" t="s">
        <v>125</v>
      </c>
      <c r="C21" s="50"/>
      <c r="D21" s="49" t="s">
        <v>126</v>
      </c>
      <c r="E21" s="50"/>
      <c r="F21" s="52" t="s">
        <v>82</v>
      </c>
      <c r="G21" s="54"/>
      <c r="H21" s="54"/>
      <c r="I21" s="53"/>
      <c r="J21" s="51" t="s">
        <v>127</v>
      </c>
      <c r="K21" s="49" t="s">
        <v>128</v>
      </c>
      <c r="L21" s="50"/>
      <c r="M21" s="49" t="s">
        <v>129</v>
      </c>
      <c r="N21" s="50"/>
      <c r="O21" s="49" t="s">
        <v>130</v>
      </c>
      <c r="P21" s="50"/>
      <c r="Q21" s="49" t="s">
        <v>131</v>
      </c>
      <c r="R21" s="50"/>
      <c r="S21" s="51" t="s">
        <v>132</v>
      </c>
      <c r="T21" s="51" t="s">
        <v>133</v>
      </c>
      <c r="U21" s="51" t="s">
        <v>134</v>
      </c>
      <c r="V21" s="49" t="s">
        <v>135</v>
      </c>
      <c r="W21" s="50"/>
      <c r="X21" s="52" t="s">
        <v>104</v>
      </c>
      <c r="Y21" s="54"/>
      <c r="Z21" s="52" t="s">
        <v>105</v>
      </c>
      <c r="AA21" s="54"/>
    </row>
    <row r="22" ht="216" customHeight="1">
      <c r="A22" s="58"/>
      <c r="B22" s="56"/>
      <c r="C22" s="57"/>
      <c r="D22" s="56"/>
      <c r="E22" s="57"/>
      <c r="F22" s="52" t="s">
        <v>136</v>
      </c>
      <c r="G22" s="53"/>
      <c r="H22" s="52" t="s">
        <v>137</v>
      </c>
      <c r="I22" s="53"/>
      <c r="J22" s="59"/>
      <c r="K22" s="56"/>
      <c r="L22" s="57"/>
      <c r="M22" s="56"/>
      <c r="N22" s="57"/>
      <c r="O22" s="56"/>
      <c r="P22" s="57"/>
      <c r="Q22" s="56"/>
      <c r="R22" s="57"/>
      <c r="S22" s="59"/>
      <c r="T22" s="59"/>
      <c r="U22" s="59"/>
      <c r="V22" s="56"/>
      <c r="W22" s="57"/>
      <c r="X22" s="60" t="s">
        <v>106</v>
      </c>
      <c r="Y22" s="60" t="s">
        <v>107</v>
      </c>
      <c r="Z22" s="60" t="s">
        <v>108</v>
      </c>
      <c r="AA22" s="60" t="s">
        <v>109</v>
      </c>
    </row>
    <row r="23" ht="60" customHeight="1">
      <c r="A23" s="59"/>
      <c r="B23" s="59" t="s">
        <v>110</v>
      </c>
      <c r="C23" s="59" t="s">
        <v>111</v>
      </c>
      <c r="D23" s="59" t="s">
        <v>110</v>
      </c>
      <c r="E23" s="59" t="s">
        <v>111</v>
      </c>
      <c r="F23" s="59" t="s">
        <v>110</v>
      </c>
      <c r="G23" s="59" t="s">
        <v>111</v>
      </c>
      <c r="H23" s="59" t="s">
        <v>110</v>
      </c>
      <c r="I23" s="59" t="s">
        <v>111</v>
      </c>
      <c r="J23" s="59" t="s">
        <v>110</v>
      </c>
      <c r="K23" s="59" t="s">
        <v>110</v>
      </c>
      <c r="L23" s="59" t="s">
        <v>111</v>
      </c>
      <c r="M23" s="59" t="s">
        <v>110</v>
      </c>
      <c r="N23" s="59" t="s">
        <v>111</v>
      </c>
      <c r="O23" s="59" t="s">
        <v>110</v>
      </c>
      <c r="P23" s="59" t="s">
        <v>111</v>
      </c>
      <c r="Q23" s="59" t="s">
        <v>110</v>
      </c>
      <c r="R23" s="59" t="s">
        <v>111</v>
      </c>
      <c r="S23" s="59" t="s">
        <v>110</v>
      </c>
      <c r="T23" s="59" t="s">
        <v>110</v>
      </c>
      <c r="U23" s="59" t="s">
        <v>110</v>
      </c>
      <c r="V23" s="59" t="s">
        <v>110</v>
      </c>
      <c r="W23" s="59" t="s">
        <v>111</v>
      </c>
      <c r="X23" s="59" t="s">
        <v>110</v>
      </c>
      <c r="Y23" s="59" t="s">
        <v>110</v>
      </c>
      <c r="Z23" s="60" t="s">
        <v>110</v>
      </c>
      <c r="AA23" s="60" t="s">
        <v>110</v>
      </c>
    </row>
    <row r="24" ht="1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46" customFormat="1" ht="24" customHeight="1">
      <c r="A25" s="74" t="s">
        <v>92</v>
      </c>
      <c r="B25" s="74" t="s">
        <v>92</v>
      </c>
      <c r="C25" s="74" t="s">
        <v>92</v>
      </c>
      <c r="D25" s="74" t="s">
        <v>92</v>
      </c>
      <c r="E25" s="75" t="s">
        <v>92</v>
      </c>
      <c r="F25" s="75" t="s">
        <v>92</v>
      </c>
      <c r="G25" s="76" t="s">
        <v>92</v>
      </c>
      <c r="H25" s="76" t="s">
        <v>92</v>
      </c>
      <c r="I25" s="76" t="s">
        <v>92</v>
      </c>
      <c r="J25" s="77" t="s">
        <v>92</v>
      </c>
      <c r="K25" s="77" t="s">
        <v>92</v>
      </c>
      <c r="L25" s="78" t="s">
        <v>92</v>
      </c>
      <c r="M25" s="78" t="s">
        <v>92</v>
      </c>
      <c r="N25" s="75" t="s">
        <v>92</v>
      </c>
      <c r="O25" s="75" t="s">
        <v>92</v>
      </c>
      <c r="P25" s="75" t="s">
        <v>92</v>
      </c>
      <c r="Q25" s="75" t="s">
        <v>92</v>
      </c>
      <c r="R25" s="76" t="s">
        <v>92</v>
      </c>
      <c r="S25" s="77" t="s">
        <v>92</v>
      </c>
      <c r="T25" s="77" t="s">
        <v>92</v>
      </c>
      <c r="U25" s="77" t="s">
        <v>92</v>
      </c>
      <c r="V25" s="77" t="s">
        <v>92</v>
      </c>
      <c r="W25" s="75" t="s">
        <v>92</v>
      </c>
      <c r="X25" s="74" t="s">
        <v>92</v>
      </c>
      <c r="Y25" s="74" t="s">
        <v>92</v>
      </c>
      <c r="Z25" s="74" t="s">
        <v>92</v>
      </c>
      <c r="AA25" s="74" t="s">
        <v>92</v>
      </c>
    </row>
    <row r="26" ht="3" customHeight="1">
      <c r="X26" s="79"/>
      <c r="Y26" s="80"/>
    </row>
    <row r="27" s="68" customFormat="1" ht="12.75">
      <c r="A27" s="69"/>
      <c r="B27" s="69"/>
      <c r="C27" s="69"/>
      <c r="E27" s="69"/>
    </row>
    <row r="28" s="68" customFormat="1" ht="12.75">
      <c r="A28" s="69"/>
      <c r="B28" s="69"/>
      <c r="C28" s="69"/>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78740157480314954" right="0.59055118110236249" top="0.78740157480314954" bottom="0.39370078740157477" header="0.19685039370078738" footer="0.19685039370078738"/>
  <pageSetup paperSize="8" scale="53"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22" zoomScale="80" workbookViewId="0">
      <selection activeCell="C25" activeCellId="0" sqref="C25"/>
    </sheetView>
  </sheetViews>
  <sheetFormatPr defaultColWidth="9.140625" defaultRowHeight="14.25"/>
  <cols>
    <col customWidth="1" min="1" max="1" style="1" width="6.140625"/>
    <col customWidth="1" min="2" max="2" style="1" width="53.5703125"/>
    <col customWidth="1" min="3" max="3" style="1" width="136.7109375"/>
    <col customWidth="1" min="4" max="4" style="1" width="14.42578125"/>
    <col customWidth="1" min="5" max="5" style="1" width="45.5703125"/>
    <col customWidth="1" min="6" max="6" style="1" width="20"/>
    <col customWidth="1" min="7" max="7" style="1" width="25.5703125"/>
    <col customWidth="1" min="8" max="8" style="1" width="16.42578125"/>
    <col min="9" max="16384" style="1" width="9.140625"/>
  </cols>
  <sheetData>
    <row r="1" s="2" customFormat="1" ht="18.75" customHeight="1">
      <c r="A1" s="3"/>
      <c r="C1" s="4" t="s">
        <v>0</v>
      </c>
    </row>
    <row r="2" s="2" customFormat="1" ht="18.75" customHeight="1">
      <c r="A2" s="3"/>
      <c r="C2" s="5" t="s">
        <v>1</v>
      </c>
    </row>
    <row r="3" s="2" customFormat="1" ht="17.25">
      <c r="A3" s="6"/>
      <c r="C3" s="5" t="s">
        <v>2</v>
      </c>
    </row>
    <row r="4" s="2" customFormat="1" ht="17.25">
      <c r="A4" s="6"/>
      <c r="C4" s="5"/>
    </row>
    <row r="5" s="2" customFormat="1" ht="15">
      <c r="A5" s="7" t="str">
        <f>'1. паспорт местоположение'!A5:C5</f>
        <v xml:space="preserve">Год раскрытия информации: 2025 год</v>
      </c>
      <c r="B5" s="7"/>
      <c r="C5" s="7"/>
      <c r="D5" s="81"/>
      <c r="E5" s="81"/>
      <c r="F5" s="81"/>
      <c r="G5" s="81"/>
      <c r="H5" s="81"/>
      <c r="I5" s="81"/>
      <c r="J5" s="81"/>
      <c r="K5" s="81"/>
      <c r="L5" s="81"/>
      <c r="M5" s="81"/>
      <c r="N5" s="81"/>
      <c r="O5" s="81"/>
      <c r="P5" s="81"/>
      <c r="Q5" s="81"/>
      <c r="R5" s="81"/>
      <c r="S5" s="81"/>
      <c r="T5" s="81"/>
      <c r="U5" s="81"/>
      <c r="V5" s="81"/>
      <c r="W5" s="81"/>
      <c r="X5" s="81"/>
      <c r="Y5" s="81"/>
      <c r="Z5" s="81"/>
      <c r="AA5" s="81"/>
      <c r="AB5" s="81"/>
      <c r="AC5" s="81"/>
    </row>
    <row r="6" s="2" customFormat="1" ht="17.25">
      <c r="A6" s="6"/>
      <c r="G6" s="5"/>
    </row>
    <row r="7" s="2" customFormat="1" ht="17.25">
      <c r="A7" s="9" t="s">
        <v>4</v>
      </c>
      <c r="B7" s="9"/>
      <c r="C7" s="9"/>
      <c r="D7" s="10"/>
      <c r="E7" s="10"/>
      <c r="F7" s="10"/>
      <c r="G7" s="10"/>
      <c r="H7" s="10"/>
      <c r="I7" s="10"/>
      <c r="J7" s="10"/>
      <c r="K7" s="10"/>
      <c r="L7" s="10"/>
      <c r="M7" s="10"/>
      <c r="N7" s="10"/>
      <c r="O7" s="10"/>
      <c r="P7" s="10"/>
      <c r="Q7" s="10"/>
      <c r="R7" s="10"/>
      <c r="S7" s="10"/>
      <c r="T7" s="10"/>
      <c r="U7" s="10"/>
    </row>
    <row r="8" s="2" customFormat="1" ht="17.25">
      <c r="A8" s="9"/>
      <c r="B8" s="9"/>
      <c r="C8" s="9"/>
      <c r="D8" s="9"/>
      <c r="E8" s="9"/>
      <c r="F8" s="9"/>
      <c r="G8" s="9"/>
      <c r="H8" s="10"/>
      <c r="I8" s="10"/>
      <c r="J8" s="10"/>
      <c r="K8" s="10"/>
      <c r="L8" s="10"/>
      <c r="M8" s="10"/>
      <c r="N8" s="10"/>
      <c r="O8" s="10"/>
      <c r="P8" s="10"/>
      <c r="Q8" s="10"/>
      <c r="R8" s="10"/>
      <c r="S8" s="10"/>
      <c r="T8" s="10"/>
      <c r="U8" s="10"/>
    </row>
    <row r="9" s="2" customFormat="1" ht="17.25">
      <c r="A9" s="32" t="str">
        <f>'1. паспорт местоположение'!A9:C9</f>
        <v xml:space="preserve">Акционерное общество "Россети Янтарь" ДЗО  ПАО "Россети"</v>
      </c>
      <c r="B9" s="32"/>
      <c r="C9" s="32"/>
      <c r="D9" s="12"/>
      <c r="E9" s="12"/>
      <c r="F9" s="12"/>
      <c r="G9" s="12"/>
      <c r="H9" s="10"/>
      <c r="I9" s="10"/>
      <c r="J9" s="10"/>
      <c r="K9" s="10"/>
      <c r="L9" s="10"/>
      <c r="M9" s="10"/>
      <c r="N9" s="10"/>
      <c r="O9" s="10"/>
      <c r="P9" s="10"/>
      <c r="Q9" s="10"/>
      <c r="R9" s="10"/>
      <c r="S9" s="10"/>
      <c r="T9" s="10"/>
      <c r="U9" s="10"/>
    </row>
    <row r="10" s="2" customFormat="1" ht="17.25">
      <c r="A10" s="13" t="s">
        <v>6</v>
      </c>
      <c r="B10" s="13"/>
      <c r="C10" s="13"/>
      <c r="D10" s="14"/>
      <c r="E10" s="14"/>
      <c r="F10" s="14"/>
      <c r="G10" s="14"/>
      <c r="H10" s="10"/>
      <c r="I10" s="10"/>
      <c r="J10" s="10"/>
      <c r="K10" s="10"/>
      <c r="L10" s="10"/>
      <c r="M10" s="10"/>
      <c r="N10" s="10"/>
      <c r="O10" s="10"/>
      <c r="P10" s="10"/>
      <c r="Q10" s="10"/>
      <c r="R10" s="10"/>
      <c r="S10" s="10"/>
      <c r="T10" s="10"/>
      <c r="U10" s="10"/>
    </row>
    <row r="11" s="2" customFormat="1" ht="17.25">
      <c r="A11" s="9"/>
      <c r="B11" s="9"/>
      <c r="C11" s="9"/>
      <c r="D11" s="9"/>
      <c r="E11" s="9"/>
      <c r="F11" s="9"/>
      <c r="G11" s="9"/>
      <c r="H11" s="10"/>
      <c r="I11" s="10"/>
      <c r="J11" s="10"/>
      <c r="K11" s="10"/>
      <c r="L11" s="10"/>
      <c r="M11" s="10"/>
      <c r="N11" s="10"/>
      <c r="O11" s="10"/>
      <c r="P11" s="10"/>
      <c r="Q11" s="10"/>
      <c r="R11" s="10"/>
      <c r="S11" s="10"/>
      <c r="T11" s="10"/>
      <c r="U11" s="10"/>
    </row>
    <row r="12" s="2" customFormat="1" ht="17.25">
      <c r="A12" s="82" t="str">
        <f>'1. паспорт местоположение'!A12:C12</f>
        <v>P_НМА-23-1</v>
      </c>
      <c r="B12" s="82"/>
      <c r="C12" s="82"/>
      <c r="D12" s="12"/>
      <c r="E12" s="12"/>
      <c r="F12" s="12"/>
      <c r="G12" s="12"/>
      <c r="H12" s="10"/>
      <c r="I12" s="10"/>
      <c r="J12" s="10"/>
      <c r="K12" s="10"/>
      <c r="L12" s="10"/>
      <c r="M12" s="10"/>
      <c r="N12" s="10"/>
      <c r="O12" s="10"/>
      <c r="P12" s="10"/>
      <c r="Q12" s="10"/>
      <c r="R12" s="10"/>
      <c r="S12" s="10"/>
      <c r="T12" s="10"/>
      <c r="U12" s="10"/>
    </row>
    <row r="13" s="2" customFormat="1" ht="17.25">
      <c r="A13" s="13" t="s">
        <v>8</v>
      </c>
      <c r="B13" s="13"/>
      <c r="C13" s="13"/>
      <c r="D13" s="14"/>
      <c r="E13" s="14"/>
      <c r="F13" s="14"/>
      <c r="G13" s="14"/>
      <c r="H13" s="10"/>
      <c r="I13" s="10"/>
      <c r="J13" s="10"/>
      <c r="K13" s="10"/>
      <c r="L13" s="10"/>
      <c r="M13" s="10"/>
      <c r="N13" s="10"/>
      <c r="O13" s="10"/>
      <c r="P13" s="10"/>
      <c r="Q13" s="10"/>
      <c r="R13" s="10"/>
      <c r="S13" s="10"/>
      <c r="T13" s="10"/>
      <c r="U13" s="10"/>
    </row>
    <row r="14" s="2" customFormat="1" ht="15.75" customHeight="1">
      <c r="A14" s="16"/>
      <c r="B14" s="16"/>
      <c r="C14" s="16"/>
      <c r="D14" s="16"/>
      <c r="E14" s="16"/>
      <c r="F14" s="16"/>
      <c r="G14" s="16"/>
      <c r="H14" s="16"/>
      <c r="I14" s="16"/>
      <c r="J14" s="16"/>
      <c r="K14" s="16"/>
      <c r="L14" s="16"/>
      <c r="M14" s="16"/>
      <c r="N14" s="16"/>
      <c r="O14" s="16"/>
      <c r="P14" s="16"/>
      <c r="Q14" s="16"/>
      <c r="R14" s="16"/>
      <c r="S14" s="16"/>
      <c r="T14" s="16"/>
      <c r="U14" s="16"/>
    </row>
    <row r="15" s="17" customFormat="1" ht="14.25">
      <c r="A15" s="83" t="str">
        <f>'1. паспорт местоположение'!A15</f>
        <v xml:space="preserve">Поставка в 2025 году бессрочных лицензий для развития информационных систем</v>
      </c>
      <c r="B15" s="83"/>
      <c r="C15" s="83"/>
      <c r="D15" s="12"/>
      <c r="E15" s="12"/>
      <c r="F15" s="12"/>
      <c r="G15" s="12"/>
      <c r="H15" s="12"/>
      <c r="I15" s="12"/>
      <c r="J15" s="12"/>
      <c r="K15" s="12"/>
      <c r="L15" s="12"/>
      <c r="M15" s="12"/>
      <c r="N15" s="12"/>
      <c r="O15" s="12"/>
      <c r="P15" s="12"/>
      <c r="Q15" s="12"/>
      <c r="R15" s="12"/>
      <c r="S15" s="12"/>
      <c r="T15" s="12"/>
      <c r="U15" s="12"/>
    </row>
    <row r="16" s="17" customFormat="1" ht="15" customHeight="1">
      <c r="A16" s="13" t="s">
        <v>10</v>
      </c>
      <c r="B16" s="13"/>
      <c r="C16" s="13"/>
      <c r="D16" s="14"/>
      <c r="E16" s="14"/>
      <c r="F16" s="14"/>
      <c r="G16" s="14"/>
      <c r="H16" s="14"/>
      <c r="I16" s="14"/>
      <c r="J16" s="14"/>
      <c r="K16" s="14"/>
      <c r="L16" s="14"/>
      <c r="M16" s="14"/>
      <c r="N16" s="14"/>
      <c r="O16" s="14"/>
      <c r="P16" s="14"/>
      <c r="Q16" s="14"/>
      <c r="R16" s="14"/>
      <c r="S16" s="14"/>
      <c r="T16" s="14"/>
      <c r="U16" s="14"/>
    </row>
    <row r="17" s="17" customFormat="1" ht="15" customHeight="1">
      <c r="A17" s="16"/>
      <c r="B17" s="16"/>
      <c r="C17" s="16"/>
      <c r="D17" s="16"/>
      <c r="E17" s="16"/>
      <c r="F17" s="16"/>
      <c r="G17" s="16"/>
      <c r="H17" s="16"/>
      <c r="I17" s="16"/>
      <c r="J17" s="16"/>
      <c r="K17" s="16"/>
      <c r="L17" s="16"/>
      <c r="M17" s="16"/>
      <c r="N17" s="16"/>
      <c r="O17" s="16"/>
      <c r="P17" s="16"/>
      <c r="Q17" s="16"/>
      <c r="R17" s="16"/>
    </row>
    <row r="18" s="17" customFormat="1" ht="27.75" customHeight="1">
      <c r="A18" s="19" t="s">
        <v>138</v>
      </c>
      <c r="B18" s="19"/>
      <c r="C18" s="19"/>
      <c r="D18" s="20"/>
      <c r="E18" s="20"/>
      <c r="F18" s="20"/>
      <c r="G18" s="20"/>
      <c r="H18" s="20"/>
      <c r="I18" s="20"/>
      <c r="J18" s="20"/>
      <c r="K18" s="20"/>
      <c r="L18" s="20"/>
      <c r="M18" s="20"/>
      <c r="N18" s="20"/>
      <c r="O18" s="20"/>
      <c r="P18" s="20"/>
      <c r="Q18" s="20"/>
      <c r="R18" s="20"/>
      <c r="S18" s="20"/>
      <c r="T18" s="20"/>
      <c r="U18" s="20"/>
    </row>
    <row r="19" s="17" customFormat="1" ht="15" customHeight="1">
      <c r="A19" s="14"/>
      <c r="B19" s="14"/>
      <c r="C19" s="14"/>
      <c r="D19" s="14"/>
      <c r="E19" s="14"/>
      <c r="F19" s="14"/>
      <c r="G19" s="14"/>
      <c r="H19" s="16"/>
      <c r="I19" s="16"/>
      <c r="J19" s="16"/>
      <c r="K19" s="16"/>
      <c r="L19" s="16"/>
      <c r="M19" s="16"/>
      <c r="N19" s="16"/>
      <c r="O19" s="16"/>
      <c r="P19" s="16"/>
      <c r="Q19" s="16"/>
      <c r="R19" s="16"/>
    </row>
    <row r="20" s="17" customFormat="1" ht="39.75" customHeight="1">
      <c r="A20" s="21" t="s">
        <v>12</v>
      </c>
      <c r="B20" s="22" t="s">
        <v>13</v>
      </c>
      <c r="C20" s="23" t="s">
        <v>14</v>
      </c>
      <c r="D20" s="14"/>
      <c r="E20" s="14"/>
      <c r="F20" s="14"/>
      <c r="G20" s="14"/>
      <c r="H20" s="16"/>
      <c r="I20" s="16"/>
      <c r="J20" s="16"/>
      <c r="K20" s="16"/>
      <c r="L20" s="16"/>
      <c r="M20" s="16"/>
      <c r="N20" s="16"/>
      <c r="O20" s="16"/>
      <c r="P20" s="16"/>
      <c r="Q20" s="16"/>
      <c r="R20" s="16"/>
    </row>
    <row r="21" s="17" customFormat="1" ht="16.5" customHeight="1">
      <c r="A21" s="23">
        <v>1</v>
      </c>
      <c r="B21" s="22">
        <v>2</v>
      </c>
      <c r="C21" s="23">
        <v>3</v>
      </c>
      <c r="D21" s="14"/>
      <c r="E21" s="14"/>
      <c r="F21" s="14"/>
      <c r="G21" s="14"/>
      <c r="H21" s="16"/>
      <c r="I21" s="16"/>
      <c r="J21" s="16"/>
      <c r="K21" s="16"/>
      <c r="L21" s="16"/>
      <c r="M21" s="16"/>
      <c r="N21" s="16"/>
      <c r="O21" s="16"/>
      <c r="P21" s="16"/>
      <c r="Q21" s="16"/>
      <c r="R21" s="16"/>
    </row>
    <row r="22" s="17" customFormat="1" ht="56.25" customHeight="1">
      <c r="A22" s="24" t="s">
        <v>15</v>
      </c>
      <c r="B22" s="84" t="s">
        <v>139</v>
      </c>
      <c r="C22" s="85" t="s">
        <v>140</v>
      </c>
      <c r="D22" s="14"/>
      <c r="E22" s="14"/>
      <c r="F22" s="16"/>
      <c r="G22" s="16"/>
      <c r="H22" s="16"/>
      <c r="I22" s="16"/>
      <c r="J22" s="16"/>
      <c r="K22" s="16"/>
      <c r="L22" s="16"/>
      <c r="M22" s="16"/>
      <c r="N22" s="16"/>
      <c r="O22" s="16"/>
      <c r="P22" s="16"/>
    </row>
    <row r="23" ht="110.25" customHeight="1">
      <c r="A23" s="24" t="s">
        <v>18</v>
      </c>
      <c r="B23" s="27" t="s">
        <v>141</v>
      </c>
      <c r="C23" s="21" t="s">
        <v>142</v>
      </c>
    </row>
    <row r="24" ht="45">
      <c r="A24" s="86" t="s">
        <v>21</v>
      </c>
      <c r="B24" s="87" t="s">
        <v>143</v>
      </c>
      <c r="C24" s="87" t="s">
        <v>144</v>
      </c>
      <c r="D24" s="1" t="s">
        <v>145</v>
      </c>
      <c r="E24" s="88"/>
    </row>
    <row r="25" ht="45">
      <c r="A25" s="24" t="s">
        <v>24</v>
      </c>
      <c r="B25" s="27" t="s">
        <v>146</v>
      </c>
      <c r="C25" s="87" t="s">
        <v>147</v>
      </c>
    </row>
    <row r="26" ht="42.75" customHeight="1">
      <c r="A26" s="24" t="s">
        <v>27</v>
      </c>
      <c r="B26" s="27" t="s">
        <v>148</v>
      </c>
      <c r="C26" s="21" t="s">
        <v>149</v>
      </c>
    </row>
    <row r="27" ht="133.5" customHeight="1">
      <c r="A27" s="24" t="s">
        <v>30</v>
      </c>
      <c r="B27" s="27" t="s">
        <v>150</v>
      </c>
      <c r="C27" s="21" t="s">
        <v>151</v>
      </c>
    </row>
    <row r="28" ht="42.75" customHeight="1">
      <c r="A28" s="24" t="s">
        <v>33</v>
      </c>
      <c r="B28" s="27" t="s">
        <v>152</v>
      </c>
      <c r="C28" s="26">
        <v>2025</v>
      </c>
    </row>
    <row r="29" ht="42.75" customHeight="1">
      <c r="A29" s="24" t="s">
        <v>35</v>
      </c>
      <c r="B29" s="21" t="s">
        <v>153</v>
      </c>
      <c r="C29" s="26">
        <v>2025</v>
      </c>
    </row>
    <row r="30" ht="42.75" customHeight="1">
      <c r="A30" s="24" t="s">
        <v>37</v>
      </c>
      <c r="B30" s="21" t="s">
        <v>154</v>
      </c>
      <c r="C30" s="21" t="s">
        <v>155</v>
      </c>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printOptions headings="0" gridLines="0"/>
  <pageMargins left="0.70866141732283472" right="0.70866141732283472" top="0.74803149606299213" bottom="0.74803149606299213" header="0.31496062992125984" footer="0.31496062992125984"/>
  <pageSetup paperSize="8" scale="69" fitToWidth="1" fitToHeight="0"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0" zoomScale="80" workbookViewId="0">
      <selection activeCell="I35" activeCellId="0" sqref="I35"/>
    </sheetView>
  </sheetViews>
  <sheetFormatPr defaultRowHeight="14.25"/>
  <cols>
    <col customWidth="1" min="1" max="1" width="17.7109375"/>
    <col customWidth="1" min="2" max="2" width="30.140625"/>
    <col customWidth="1" min="3" max="3" width="12.28515625"/>
    <col customWidth="1" min="4" max="5" width="15"/>
    <col customWidth="1" min="6" max="7" width="13.28515625"/>
    <col customWidth="1" min="8" max="8" width="12.28515625"/>
    <col customWidth="1" min="9" max="9" width="17.85546875"/>
    <col customWidth="1" min="10" max="10" width="16.7109375"/>
    <col customWidth="1" min="11" max="11" width="24.5703125"/>
    <col customWidth="1" min="12" max="12" width="30.85546875"/>
    <col customWidth="1" min="13" max="13" width="27.140625"/>
    <col customWidth="1" min="14" max="14" width="32.42578125"/>
    <col customWidth="1" min="15" max="15" width="13.28515625"/>
    <col customWidth="1" min="16" max="16" width="8.7109375"/>
    <col customWidth="1" min="17" max="17" width="12.7109375"/>
    <col customWidth="1" min="19" max="19" width="17"/>
    <col customWidth="1" min="20" max="21" width="12"/>
    <col customWidth="1" min="22" max="22" width="11"/>
    <col customWidth="1" min="23" max="25" width="17.7109375"/>
    <col customWidth="1" min="26" max="26" width="46.5703125"/>
    <col customWidth="1" min="27" max="28" width="12.28515625"/>
  </cols>
  <sheetData>
    <row r="1" ht="17.25">
      <c r="Z1" s="4" t="s">
        <v>0</v>
      </c>
    </row>
    <row r="2" ht="17.25">
      <c r="Z2" s="5" t="s">
        <v>1</v>
      </c>
    </row>
    <row r="3" ht="17.25">
      <c r="Z3" s="5" t="s">
        <v>2</v>
      </c>
    </row>
    <row r="4" ht="18.75" customHeight="1">
      <c r="A4" s="7" t="str">
        <f>'1. паспорт местоположение'!A5:C5</f>
        <v xml:space="preserve">Год раскрытия информации: 2025 год</v>
      </c>
      <c r="B4" s="7"/>
      <c r="C4" s="7"/>
      <c r="D4" s="7"/>
      <c r="E4" s="7"/>
      <c r="F4" s="7"/>
      <c r="G4" s="7"/>
      <c r="H4" s="7"/>
      <c r="I4" s="7"/>
      <c r="J4" s="7"/>
      <c r="K4" s="7"/>
      <c r="L4" s="7"/>
      <c r="M4" s="7"/>
      <c r="N4" s="7"/>
      <c r="O4" s="7"/>
      <c r="P4" s="7"/>
      <c r="Q4" s="7"/>
      <c r="R4" s="7"/>
      <c r="S4" s="7"/>
      <c r="T4" s="7"/>
      <c r="U4" s="7"/>
      <c r="V4" s="7"/>
      <c r="W4" s="7"/>
      <c r="X4" s="7"/>
      <c r="Y4" s="7"/>
      <c r="Z4" s="7"/>
    </row>
    <row r="6" ht="17.25">
      <c r="A6" s="9" t="s">
        <v>4</v>
      </c>
      <c r="B6" s="9"/>
      <c r="C6" s="9"/>
      <c r="D6" s="9"/>
      <c r="E6" s="9"/>
      <c r="F6" s="9"/>
      <c r="G6" s="9"/>
      <c r="H6" s="9"/>
      <c r="I6" s="9"/>
      <c r="J6" s="9"/>
      <c r="K6" s="9"/>
      <c r="L6" s="9"/>
      <c r="M6" s="9"/>
      <c r="N6" s="9"/>
      <c r="O6" s="9"/>
      <c r="P6" s="9"/>
      <c r="Q6" s="9"/>
      <c r="R6" s="9"/>
      <c r="S6" s="9"/>
      <c r="T6" s="9"/>
      <c r="U6" s="9"/>
      <c r="V6" s="9"/>
      <c r="W6" s="9"/>
      <c r="X6" s="9"/>
      <c r="Y6" s="9"/>
      <c r="Z6" s="9"/>
      <c r="AA6" s="10"/>
      <c r="AB6" s="10"/>
    </row>
    <row r="7" ht="17.25">
      <c r="A7" s="9"/>
      <c r="B7" s="9"/>
      <c r="C7" s="9"/>
      <c r="D7" s="9"/>
      <c r="E7" s="9"/>
      <c r="F7" s="9"/>
      <c r="G7" s="9"/>
      <c r="H7" s="9"/>
      <c r="I7" s="9"/>
      <c r="J7" s="9"/>
      <c r="K7" s="9"/>
      <c r="L7" s="9"/>
      <c r="M7" s="9"/>
      <c r="N7" s="9"/>
      <c r="O7" s="9"/>
      <c r="P7" s="9"/>
      <c r="Q7" s="9"/>
      <c r="R7" s="9"/>
      <c r="S7" s="9"/>
      <c r="T7" s="9"/>
      <c r="U7" s="9"/>
      <c r="V7" s="9"/>
      <c r="W7" s="9"/>
      <c r="X7" s="9"/>
      <c r="Y7" s="9"/>
      <c r="Z7" s="9"/>
      <c r="AA7" s="10"/>
      <c r="AB7" s="10"/>
    </row>
    <row r="8">
      <c r="A8" s="32" t="str">
        <f>'1. паспорт местоположение'!A9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32"/>
      <c r="U8" s="32"/>
      <c r="V8" s="32"/>
      <c r="W8" s="32"/>
      <c r="X8" s="32"/>
      <c r="Y8" s="32"/>
      <c r="Z8" s="32"/>
      <c r="AA8" s="12"/>
      <c r="AB8" s="12"/>
    </row>
    <row r="9" ht="15">
      <c r="A9" s="13" t="s">
        <v>6</v>
      </c>
      <c r="B9" s="13"/>
      <c r="C9" s="13"/>
      <c r="D9" s="13"/>
      <c r="E9" s="13"/>
      <c r="F9" s="13"/>
      <c r="G9" s="13"/>
      <c r="H9" s="13"/>
      <c r="I9" s="13"/>
      <c r="J9" s="13"/>
      <c r="K9" s="13"/>
      <c r="L9" s="13"/>
      <c r="M9" s="13"/>
      <c r="N9" s="13"/>
      <c r="O9" s="13"/>
      <c r="P9" s="13"/>
      <c r="Q9" s="13"/>
      <c r="R9" s="13"/>
      <c r="S9" s="13"/>
      <c r="T9" s="13"/>
      <c r="U9" s="13"/>
      <c r="V9" s="13"/>
      <c r="W9" s="13"/>
      <c r="X9" s="13"/>
      <c r="Y9" s="13"/>
      <c r="Z9" s="13"/>
      <c r="AA9" s="14"/>
      <c r="AB9" s="14"/>
    </row>
    <row r="10" ht="17.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c r="A11" s="32" t="str">
        <f>'1. паспорт местоположение'!A12:C12</f>
        <v>P_НМА-23-1</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12"/>
      <c r="AB11" s="12"/>
    </row>
    <row r="12" ht="15">
      <c r="A12" s="13" t="s">
        <v>8</v>
      </c>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4"/>
      <c r="AB12" s="14"/>
    </row>
    <row r="13" ht="17.25">
      <c r="A13" s="16"/>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89"/>
      <c r="AB13" s="89"/>
    </row>
    <row r="14" ht="57" customHeight="1">
      <c r="A14" s="33" t="str">
        <f>'1. паспорт местоположение'!A15</f>
        <v xml:space="preserve">Поставка в 2025 году бессрочных лицензий для развития информационных систем</v>
      </c>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12"/>
      <c r="AB14" s="12"/>
    </row>
    <row r="15" ht="15">
      <c r="A15" s="13" t="s">
        <v>10</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4"/>
      <c r="AB15" s="14"/>
    </row>
    <row r="16">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1"/>
      <c r="AB16" s="91"/>
    </row>
    <row r="17">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1"/>
      <c r="AB17" s="91"/>
    </row>
    <row r="18">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1"/>
      <c r="AB18" s="91"/>
    </row>
    <row r="19">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1"/>
      <c r="AB19" s="91"/>
    </row>
    <row r="20">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1"/>
      <c r="AB20" s="91"/>
    </row>
    <row r="21">
      <c r="A21" s="90"/>
      <c r="B21" s="90"/>
      <c r="C21" s="90"/>
      <c r="D21" s="90"/>
      <c r="E21" s="90"/>
      <c r="F21" s="90"/>
      <c r="G21" s="90"/>
      <c r="H21" s="90"/>
      <c r="I21" s="90"/>
      <c r="J21" s="90"/>
      <c r="K21" s="90"/>
      <c r="L21" s="90"/>
      <c r="M21" s="90"/>
      <c r="N21" s="90"/>
      <c r="O21" s="90"/>
      <c r="P21" s="90"/>
      <c r="Q21" s="90"/>
      <c r="R21" s="90"/>
      <c r="S21" s="90"/>
      <c r="T21" s="90"/>
      <c r="U21" s="90"/>
      <c r="V21" s="90"/>
      <c r="W21" s="90"/>
      <c r="X21" s="90"/>
      <c r="Y21" s="90"/>
      <c r="Z21" s="90"/>
      <c r="AA21" s="91"/>
      <c r="AB21" s="91"/>
    </row>
    <row r="22">
      <c r="A22" s="92" t="s">
        <v>156</v>
      </c>
      <c r="B22" s="92"/>
      <c r="C22" s="92"/>
      <c r="D22" s="92"/>
      <c r="E22" s="92"/>
      <c r="F22" s="92"/>
      <c r="G22" s="92"/>
      <c r="H22" s="92"/>
      <c r="I22" s="92"/>
      <c r="J22" s="92"/>
      <c r="K22" s="92"/>
      <c r="L22" s="92"/>
      <c r="M22" s="92"/>
      <c r="N22" s="92"/>
      <c r="O22" s="92"/>
      <c r="P22" s="92"/>
      <c r="Q22" s="92"/>
      <c r="R22" s="92"/>
      <c r="S22" s="92"/>
      <c r="T22" s="92"/>
      <c r="U22" s="92"/>
      <c r="V22" s="92"/>
      <c r="W22" s="92"/>
      <c r="X22" s="92"/>
      <c r="Y22" s="92"/>
      <c r="Z22" s="92"/>
      <c r="AA22" s="93"/>
      <c r="AB22" s="93"/>
    </row>
    <row r="23" ht="32.25" customHeight="1">
      <c r="A23" s="94" t="s">
        <v>157</v>
      </c>
      <c r="B23" s="95"/>
      <c r="C23" s="95"/>
      <c r="D23" s="95"/>
      <c r="E23" s="95"/>
      <c r="F23" s="95"/>
      <c r="G23" s="95"/>
      <c r="H23" s="95"/>
      <c r="I23" s="95"/>
      <c r="J23" s="95"/>
      <c r="K23" s="95"/>
      <c r="L23" s="96"/>
      <c r="M23" s="97" t="s">
        <v>158</v>
      </c>
      <c r="N23" s="97"/>
      <c r="O23" s="97"/>
      <c r="P23" s="97"/>
      <c r="Q23" s="97"/>
      <c r="R23" s="97"/>
      <c r="S23" s="97"/>
      <c r="T23" s="97"/>
      <c r="U23" s="97"/>
      <c r="V23" s="97"/>
      <c r="W23" s="97"/>
      <c r="X23" s="97"/>
      <c r="Y23" s="97"/>
      <c r="Z23" s="97"/>
    </row>
    <row r="24" ht="151.5" customHeight="1">
      <c r="A24" s="97" t="s">
        <v>159</v>
      </c>
      <c r="B24" s="98" t="s">
        <v>160</v>
      </c>
      <c r="C24" s="97" t="s">
        <v>161</v>
      </c>
      <c r="D24" s="97" t="s">
        <v>162</v>
      </c>
      <c r="E24" s="97" t="s">
        <v>163</v>
      </c>
      <c r="F24" s="97" t="s">
        <v>164</v>
      </c>
      <c r="G24" s="97" t="s">
        <v>165</v>
      </c>
      <c r="H24" s="97" t="s">
        <v>166</v>
      </c>
      <c r="I24" s="97" t="s">
        <v>167</v>
      </c>
      <c r="J24" s="97" t="s">
        <v>168</v>
      </c>
      <c r="K24" s="98" t="s">
        <v>169</v>
      </c>
      <c r="L24" s="98" t="s">
        <v>170</v>
      </c>
      <c r="M24" s="99" t="s">
        <v>171</v>
      </c>
      <c r="N24" s="98" t="s">
        <v>172</v>
      </c>
      <c r="O24" s="97" t="s">
        <v>173</v>
      </c>
      <c r="P24" s="97" t="s">
        <v>174</v>
      </c>
      <c r="Q24" s="97" t="s">
        <v>175</v>
      </c>
      <c r="R24" s="97" t="s">
        <v>166</v>
      </c>
      <c r="S24" s="97" t="s">
        <v>176</v>
      </c>
      <c r="T24" s="97" t="s">
        <v>177</v>
      </c>
      <c r="U24" s="97" t="s">
        <v>178</v>
      </c>
      <c r="V24" s="97" t="s">
        <v>175</v>
      </c>
      <c r="W24" s="100" t="s">
        <v>179</v>
      </c>
      <c r="X24" s="100" t="s">
        <v>180</v>
      </c>
      <c r="Y24" s="100" t="s">
        <v>181</v>
      </c>
      <c r="Z24" s="101" t="s">
        <v>182</v>
      </c>
    </row>
    <row r="25" ht="16.5" customHeight="1">
      <c r="A25" s="97">
        <v>1</v>
      </c>
      <c r="B25" s="98">
        <v>2</v>
      </c>
      <c r="C25" s="97">
        <v>3</v>
      </c>
      <c r="D25" s="98">
        <v>4</v>
      </c>
      <c r="E25" s="97">
        <v>5</v>
      </c>
      <c r="F25" s="98">
        <v>6</v>
      </c>
      <c r="G25" s="97">
        <v>7</v>
      </c>
      <c r="H25" s="98">
        <v>8</v>
      </c>
      <c r="I25" s="97">
        <v>9</v>
      </c>
      <c r="J25" s="98">
        <v>10</v>
      </c>
      <c r="K25" s="97">
        <v>11</v>
      </c>
      <c r="L25" s="98">
        <v>12</v>
      </c>
      <c r="M25" s="97">
        <v>13</v>
      </c>
      <c r="N25" s="98">
        <v>14</v>
      </c>
      <c r="O25" s="97">
        <v>15</v>
      </c>
      <c r="P25" s="98">
        <v>16</v>
      </c>
      <c r="Q25" s="97">
        <v>17</v>
      </c>
      <c r="R25" s="98">
        <v>18</v>
      </c>
      <c r="S25" s="97">
        <v>19</v>
      </c>
      <c r="T25" s="98">
        <v>20</v>
      </c>
      <c r="U25" s="97">
        <v>21</v>
      </c>
      <c r="V25" s="98">
        <v>22</v>
      </c>
      <c r="W25" s="97">
        <v>23</v>
      </c>
      <c r="X25" s="98">
        <v>24</v>
      </c>
      <c r="Y25" s="97">
        <v>25</v>
      </c>
      <c r="Z25" s="98">
        <v>26</v>
      </c>
    </row>
    <row r="26" ht="45.75" customHeight="1">
      <c r="A26" s="102" t="s">
        <v>183</v>
      </c>
      <c r="B26" s="102"/>
      <c r="C26" s="103" t="s">
        <v>184</v>
      </c>
      <c r="D26" s="103" t="s">
        <v>185</v>
      </c>
      <c r="E26" s="103" t="s">
        <v>186</v>
      </c>
      <c r="F26" s="103" t="s">
        <v>187</v>
      </c>
      <c r="G26" s="103" t="s">
        <v>188</v>
      </c>
      <c r="H26" s="103" t="s">
        <v>166</v>
      </c>
      <c r="I26" s="103" t="s">
        <v>189</v>
      </c>
      <c r="J26" s="103" t="s">
        <v>190</v>
      </c>
      <c r="K26" s="104"/>
      <c r="L26" s="103" t="s">
        <v>191</v>
      </c>
      <c r="M26" s="105" t="s">
        <v>192</v>
      </c>
      <c r="N26" s="104"/>
      <c r="O26" s="104"/>
      <c r="P26" s="104"/>
      <c r="Q26" s="104"/>
      <c r="R26" s="104"/>
      <c r="S26" s="104"/>
      <c r="T26" s="104"/>
      <c r="U26" s="104"/>
      <c r="V26" s="104"/>
      <c r="W26" s="104"/>
      <c r="X26" s="104"/>
      <c r="Y26" s="104"/>
      <c r="Z26" s="106" t="s">
        <v>193</v>
      </c>
    </row>
    <row r="27">
      <c r="A27" s="104" t="s">
        <v>194</v>
      </c>
      <c r="B27" s="104" t="s">
        <v>195</v>
      </c>
      <c r="C27" s="104" t="s">
        <v>196</v>
      </c>
      <c r="D27" s="104" t="s">
        <v>197</v>
      </c>
      <c r="E27" s="104" t="s">
        <v>198</v>
      </c>
      <c r="F27" s="103" t="s">
        <v>199</v>
      </c>
      <c r="G27" s="103" t="s">
        <v>200</v>
      </c>
      <c r="H27" s="104" t="s">
        <v>166</v>
      </c>
      <c r="I27" s="103" t="s">
        <v>201</v>
      </c>
      <c r="J27" s="103" t="s">
        <v>202</v>
      </c>
      <c r="K27" s="103" t="s">
        <v>203</v>
      </c>
      <c r="L27" s="104"/>
      <c r="M27" s="103" t="s">
        <v>204</v>
      </c>
      <c r="N27" s="104"/>
      <c r="O27" s="104"/>
      <c r="P27" s="104"/>
      <c r="Q27" s="104"/>
      <c r="R27" s="104"/>
      <c r="S27" s="104"/>
      <c r="T27" s="104"/>
      <c r="U27" s="104"/>
      <c r="V27" s="104"/>
      <c r="W27" s="104"/>
      <c r="X27" s="104"/>
      <c r="Y27" s="104"/>
      <c r="Z27" s="104"/>
    </row>
    <row r="28">
      <c r="A28" s="104" t="s">
        <v>194</v>
      </c>
      <c r="B28" s="104" t="s">
        <v>205</v>
      </c>
      <c r="C28" s="104" t="s">
        <v>206</v>
      </c>
      <c r="D28" s="104" t="s">
        <v>207</v>
      </c>
      <c r="E28" s="104" t="s">
        <v>208</v>
      </c>
      <c r="F28" s="103" t="s">
        <v>209</v>
      </c>
      <c r="G28" s="103" t="s">
        <v>210</v>
      </c>
      <c r="H28" s="104" t="s">
        <v>166</v>
      </c>
      <c r="I28" s="103" t="s">
        <v>211</v>
      </c>
      <c r="J28" s="103" t="s">
        <v>212</v>
      </c>
      <c r="K28" s="103" t="s">
        <v>213</v>
      </c>
      <c r="L28" s="107"/>
      <c r="M28" s="103" t="s">
        <v>214</v>
      </c>
      <c r="N28" s="103"/>
      <c r="O28" s="103"/>
      <c r="P28" s="103"/>
      <c r="Q28" s="103"/>
      <c r="R28" s="103"/>
      <c r="S28" s="103"/>
      <c r="T28" s="103"/>
      <c r="U28" s="103"/>
      <c r="V28" s="103"/>
      <c r="W28" s="103"/>
      <c r="X28" s="103"/>
      <c r="Y28" s="103"/>
      <c r="Z28" s="103"/>
    </row>
    <row r="29">
      <c r="A29" s="104" t="s">
        <v>194</v>
      </c>
      <c r="B29" s="104" t="s">
        <v>215</v>
      </c>
      <c r="C29" s="104" t="s">
        <v>216</v>
      </c>
      <c r="D29" s="104" t="s">
        <v>217</v>
      </c>
      <c r="E29" s="104" t="s">
        <v>218</v>
      </c>
      <c r="F29" s="103" t="s">
        <v>219</v>
      </c>
      <c r="G29" s="103" t="s">
        <v>220</v>
      </c>
      <c r="H29" s="104" t="s">
        <v>166</v>
      </c>
      <c r="I29" s="103" t="s">
        <v>221</v>
      </c>
      <c r="J29" s="103" t="s">
        <v>222</v>
      </c>
      <c r="K29" s="103" t="s">
        <v>223</v>
      </c>
      <c r="L29" s="107"/>
      <c r="M29" s="104"/>
      <c r="N29" s="104"/>
      <c r="O29" s="104"/>
      <c r="P29" s="104"/>
      <c r="Q29" s="104"/>
      <c r="R29" s="104"/>
      <c r="S29" s="104"/>
      <c r="T29" s="104"/>
      <c r="U29" s="104"/>
      <c r="V29" s="104"/>
      <c r="W29" s="104"/>
      <c r="X29" s="104"/>
      <c r="Y29" s="104"/>
      <c r="Z29" s="104"/>
    </row>
    <row r="30">
      <c r="A30" s="104" t="s">
        <v>194</v>
      </c>
      <c r="B30" s="104" t="s">
        <v>224</v>
      </c>
      <c r="C30" s="104" t="s">
        <v>225</v>
      </c>
      <c r="D30" s="104" t="s">
        <v>226</v>
      </c>
      <c r="E30" s="104" t="s">
        <v>227</v>
      </c>
      <c r="F30" s="103" t="s">
        <v>228</v>
      </c>
      <c r="G30" s="103" t="s">
        <v>229</v>
      </c>
      <c r="H30" s="104" t="s">
        <v>166</v>
      </c>
      <c r="I30" s="103" t="s">
        <v>230</v>
      </c>
      <c r="J30" s="103" t="s">
        <v>231</v>
      </c>
      <c r="K30" s="103" t="s">
        <v>232</v>
      </c>
      <c r="L30" s="107"/>
      <c r="M30" s="104"/>
      <c r="N30" s="104"/>
      <c r="O30" s="104"/>
      <c r="P30" s="104"/>
      <c r="Q30" s="104"/>
      <c r="R30" s="104"/>
      <c r="S30" s="104"/>
      <c r="T30" s="104"/>
      <c r="U30" s="104"/>
      <c r="V30" s="104"/>
      <c r="W30" s="104"/>
      <c r="X30" s="104"/>
      <c r="Y30" s="104"/>
      <c r="Z30" s="104"/>
    </row>
    <row r="31">
      <c r="A31" s="104" t="s">
        <v>214</v>
      </c>
      <c r="B31" s="104" t="s">
        <v>214</v>
      </c>
      <c r="C31" s="104" t="s">
        <v>214</v>
      </c>
      <c r="D31" s="104" t="s">
        <v>214</v>
      </c>
      <c r="E31" s="104" t="s">
        <v>214</v>
      </c>
      <c r="F31" s="104" t="s">
        <v>214</v>
      </c>
      <c r="G31" s="104" t="s">
        <v>214</v>
      </c>
      <c r="H31" s="104" t="s">
        <v>214</v>
      </c>
      <c r="I31" s="104" t="s">
        <v>214</v>
      </c>
      <c r="J31" s="104" t="s">
        <v>214</v>
      </c>
      <c r="K31" s="104" t="s">
        <v>214</v>
      </c>
      <c r="L31" s="107"/>
      <c r="M31" s="104"/>
      <c r="N31" s="104"/>
      <c r="O31" s="104"/>
      <c r="P31" s="104"/>
      <c r="Q31" s="104"/>
      <c r="R31" s="104"/>
      <c r="S31" s="104"/>
      <c r="T31" s="104"/>
      <c r="U31" s="104"/>
      <c r="V31" s="104"/>
      <c r="W31" s="104"/>
      <c r="X31" s="104"/>
      <c r="Y31" s="104"/>
      <c r="Z31" s="104"/>
    </row>
    <row r="32" ht="28.5">
      <c r="A32" s="102" t="s">
        <v>233</v>
      </c>
      <c r="B32" s="102"/>
      <c r="C32" s="103" t="s">
        <v>234</v>
      </c>
      <c r="D32" s="103" t="s">
        <v>235</v>
      </c>
      <c r="E32" s="103" t="s">
        <v>236</v>
      </c>
      <c r="F32" s="103" t="s">
        <v>237</v>
      </c>
      <c r="G32" s="103" t="s">
        <v>238</v>
      </c>
      <c r="H32" s="103" t="s">
        <v>166</v>
      </c>
      <c r="I32" s="103" t="s">
        <v>239</v>
      </c>
      <c r="J32" s="103" t="s">
        <v>240</v>
      </c>
      <c r="K32" s="104"/>
      <c r="L32" s="104"/>
      <c r="M32" s="104"/>
      <c r="N32" s="104"/>
      <c r="O32" s="104"/>
      <c r="P32" s="104"/>
      <c r="Q32" s="104"/>
      <c r="R32" s="104"/>
      <c r="S32" s="104"/>
      <c r="T32" s="104"/>
      <c r="U32" s="104"/>
      <c r="V32" s="104"/>
      <c r="W32" s="104"/>
      <c r="X32" s="104"/>
      <c r="Y32" s="104"/>
      <c r="Z32" s="104"/>
    </row>
    <row r="33">
      <c r="A33" s="104" t="s">
        <v>214</v>
      </c>
      <c r="B33" s="104" t="s">
        <v>214</v>
      </c>
      <c r="C33" s="104" t="s">
        <v>214</v>
      </c>
      <c r="D33" s="104" t="s">
        <v>214</v>
      </c>
      <c r="E33" s="104" t="s">
        <v>214</v>
      </c>
      <c r="F33" s="104" t="s">
        <v>214</v>
      </c>
      <c r="G33" s="104" t="s">
        <v>214</v>
      </c>
      <c r="H33" s="104" t="s">
        <v>214</v>
      </c>
      <c r="I33" s="104" t="s">
        <v>214</v>
      </c>
      <c r="J33" s="104" t="s">
        <v>214</v>
      </c>
      <c r="K33" s="104" t="s">
        <v>214</v>
      </c>
      <c r="L33" s="104"/>
      <c r="M33" s="104"/>
      <c r="N33" s="104"/>
      <c r="O33" s="104"/>
      <c r="P33" s="104"/>
      <c r="Q33" s="104"/>
      <c r="R33" s="104"/>
      <c r="S33" s="104"/>
      <c r="T33" s="104"/>
      <c r="U33" s="104"/>
      <c r="V33" s="104"/>
      <c r="W33" s="104"/>
      <c r="X33" s="104"/>
      <c r="Y33" s="104"/>
      <c r="Z33" s="104"/>
    </row>
    <row r="37">
      <c r="A37"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rintOptions headings="0" gridLines="0"/>
  <pageMargins left="0.69999999999999996" right="0.69999999999999996" top="0.75" bottom="0.75" header="0.29999999999999999" footer="0.29999999999999999"/>
  <pageSetup paperSize="8" scale="41" fitToWidth="1" fitToHeight="1" pageOrder="downThenOver" orientation="landscape"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4" zoomScale="60" workbookViewId="0">
      <selection activeCell="J20" activeCellId="0" sqref="J20:O20"/>
    </sheetView>
  </sheetViews>
  <sheetFormatPr defaultColWidth="9.140625" defaultRowHeight="14.25"/>
  <cols>
    <col customWidth="1" min="1" max="1" style="1" width="7.42578125"/>
    <col customWidth="1" min="2" max="2" style="1" width="25.5703125"/>
    <col customWidth="1" min="3" max="3" style="1" width="71.28515625"/>
    <col customWidth="1" min="4" max="4" style="1" width="16.140625"/>
    <col customWidth="1" min="5" max="5" style="1" width="9.42578125"/>
    <col customWidth="1" min="6" max="6" style="1" width="8.7109375"/>
    <col customWidth="1" min="7" max="7" style="1" width="9"/>
    <col customWidth="1" min="8" max="8" style="1" width="8.42578125"/>
    <col customWidth="1" min="9" max="9" style="1" width="33.85546875"/>
    <col customWidth="1" min="10" max="11" style="1" width="19.140625"/>
    <col customWidth="1" min="12" max="12" style="1" width="16"/>
    <col customWidth="1" min="13" max="13" style="1" width="14.85546875"/>
    <col customWidth="1" min="14" max="14" style="1" width="16.28515625"/>
    <col customWidth="1" min="15" max="15" style="1" width="11.7109375"/>
    <col min="16" max="16384" style="1" width="9.140625"/>
  </cols>
  <sheetData>
    <row r="1" s="2" customFormat="1" ht="18.75" customHeight="1">
      <c r="A1" s="3"/>
      <c r="B1" s="3"/>
      <c r="O1" s="4" t="s">
        <v>0</v>
      </c>
    </row>
    <row r="2" s="2" customFormat="1" ht="18.75" customHeight="1">
      <c r="A2" s="3"/>
      <c r="B2" s="3"/>
      <c r="O2" s="5" t="s">
        <v>1</v>
      </c>
    </row>
    <row r="3" s="2" customFormat="1" ht="17.25">
      <c r="A3" s="6"/>
      <c r="B3" s="6"/>
      <c r="O3" s="5" t="s">
        <v>2</v>
      </c>
    </row>
    <row r="4" s="2" customFormat="1" ht="17.25">
      <c r="A4" s="6"/>
      <c r="B4" s="6"/>
      <c r="L4" s="5"/>
    </row>
    <row r="5" s="2" customFormat="1" ht="15">
      <c r="A5" s="7" t="str">
        <f>'1. паспорт местоположение'!A5:C5</f>
        <v xml:space="preserve">Год раскрытия информации: 2025 год</v>
      </c>
      <c r="B5" s="7"/>
      <c r="C5" s="7"/>
      <c r="D5" s="7"/>
      <c r="E5" s="7"/>
      <c r="F5" s="7"/>
      <c r="G5" s="7"/>
      <c r="H5" s="7"/>
      <c r="I5" s="7"/>
      <c r="J5" s="7"/>
      <c r="K5" s="7"/>
      <c r="L5" s="7"/>
      <c r="M5" s="7"/>
      <c r="N5" s="7"/>
      <c r="O5" s="7"/>
      <c r="P5" s="81"/>
      <c r="Q5" s="81"/>
      <c r="R5" s="81"/>
      <c r="S5" s="81"/>
      <c r="T5" s="81"/>
      <c r="U5" s="81"/>
      <c r="V5" s="81"/>
      <c r="W5" s="81"/>
      <c r="X5" s="81"/>
      <c r="Y5" s="81"/>
      <c r="Z5" s="81"/>
      <c r="AA5" s="81"/>
      <c r="AB5" s="81"/>
    </row>
    <row r="6" s="2" customFormat="1" ht="17.25">
      <c r="A6" s="6"/>
      <c r="B6" s="6"/>
      <c r="L6" s="5"/>
    </row>
    <row r="7" s="2" customFormat="1" ht="17.25">
      <c r="A7" s="9" t="s">
        <v>4</v>
      </c>
      <c r="B7" s="9"/>
      <c r="C7" s="9"/>
      <c r="D7" s="9"/>
      <c r="E7" s="9"/>
      <c r="F7" s="9"/>
      <c r="G7" s="9"/>
      <c r="H7" s="9"/>
      <c r="I7" s="9"/>
      <c r="J7" s="9"/>
      <c r="K7" s="9"/>
      <c r="L7" s="9"/>
      <c r="M7" s="9"/>
      <c r="N7" s="9"/>
      <c r="O7" s="9"/>
      <c r="P7" s="10"/>
      <c r="Q7" s="10"/>
      <c r="R7" s="10"/>
      <c r="S7" s="10"/>
      <c r="T7" s="10"/>
      <c r="U7" s="10"/>
      <c r="V7" s="10"/>
      <c r="W7" s="10"/>
      <c r="X7" s="10"/>
      <c r="Y7" s="10"/>
      <c r="Z7" s="10"/>
    </row>
    <row r="8" s="2" customFormat="1" ht="17.25">
      <c r="A8" s="9"/>
      <c r="B8" s="9"/>
      <c r="C8" s="9"/>
      <c r="D8" s="9"/>
      <c r="E8" s="9"/>
      <c r="F8" s="9"/>
      <c r="G8" s="9"/>
      <c r="H8" s="9"/>
      <c r="I8" s="9"/>
      <c r="J8" s="9"/>
      <c r="K8" s="9"/>
      <c r="L8" s="9"/>
      <c r="M8" s="9"/>
      <c r="N8" s="9"/>
      <c r="O8" s="9"/>
      <c r="P8" s="10"/>
      <c r="Q8" s="10"/>
      <c r="R8" s="10"/>
      <c r="S8" s="10"/>
      <c r="T8" s="10"/>
      <c r="U8" s="10"/>
      <c r="V8" s="10"/>
      <c r="W8" s="10"/>
      <c r="X8" s="10"/>
      <c r="Y8" s="10"/>
      <c r="Z8" s="10"/>
    </row>
    <row r="9" s="2" customFormat="1" ht="17.25">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10"/>
      <c r="Q9" s="10"/>
      <c r="R9" s="10"/>
      <c r="S9" s="10"/>
      <c r="T9" s="10"/>
      <c r="U9" s="10"/>
      <c r="V9" s="10"/>
      <c r="W9" s="10"/>
      <c r="X9" s="10"/>
      <c r="Y9" s="10"/>
      <c r="Z9" s="10"/>
    </row>
    <row r="10" s="2" customFormat="1" ht="17.25">
      <c r="A10" s="13" t="s">
        <v>6</v>
      </c>
      <c r="B10" s="13"/>
      <c r="C10" s="13"/>
      <c r="D10" s="13"/>
      <c r="E10" s="13"/>
      <c r="F10" s="13"/>
      <c r="G10" s="13"/>
      <c r="H10" s="13"/>
      <c r="I10" s="13"/>
      <c r="J10" s="13"/>
      <c r="K10" s="13"/>
      <c r="L10" s="13"/>
      <c r="M10" s="13"/>
      <c r="N10" s="13"/>
      <c r="O10" s="13"/>
      <c r="P10" s="10"/>
      <c r="Q10" s="10"/>
      <c r="R10" s="10"/>
      <c r="S10" s="10"/>
      <c r="T10" s="10"/>
      <c r="U10" s="10"/>
      <c r="V10" s="10"/>
      <c r="W10" s="10"/>
      <c r="X10" s="10"/>
      <c r="Y10" s="10"/>
      <c r="Z10" s="10"/>
    </row>
    <row r="11" s="2" customFormat="1" ht="17.25">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2" customFormat="1" ht="17.25">
      <c r="A12" s="32" t="str">
        <f>'1. паспорт местоположение'!A12:C12</f>
        <v>P_НМА-23-1</v>
      </c>
      <c r="B12" s="32"/>
      <c r="C12" s="32"/>
      <c r="D12" s="32"/>
      <c r="E12" s="32"/>
      <c r="F12" s="32"/>
      <c r="G12" s="32"/>
      <c r="H12" s="32"/>
      <c r="I12" s="32"/>
      <c r="J12" s="32"/>
      <c r="K12" s="32"/>
      <c r="L12" s="32"/>
      <c r="M12" s="32"/>
      <c r="N12" s="32"/>
      <c r="O12" s="32"/>
      <c r="P12" s="10"/>
      <c r="Q12" s="10"/>
      <c r="R12" s="10"/>
      <c r="S12" s="10"/>
      <c r="T12" s="10"/>
      <c r="U12" s="10"/>
      <c r="V12" s="10"/>
      <c r="W12" s="10"/>
      <c r="X12" s="10"/>
      <c r="Y12" s="10"/>
      <c r="Z12" s="10"/>
    </row>
    <row r="13" s="2" customFormat="1" ht="17.25">
      <c r="A13" s="13" t="s">
        <v>8</v>
      </c>
      <c r="B13" s="13"/>
      <c r="C13" s="13"/>
      <c r="D13" s="13"/>
      <c r="E13" s="13"/>
      <c r="F13" s="13"/>
      <c r="G13" s="13"/>
      <c r="H13" s="13"/>
      <c r="I13" s="13"/>
      <c r="J13" s="13"/>
      <c r="K13" s="13"/>
      <c r="L13" s="13"/>
      <c r="M13" s="13"/>
      <c r="N13" s="13"/>
      <c r="O13" s="13"/>
      <c r="P13" s="10"/>
      <c r="Q13" s="10"/>
      <c r="R13" s="10"/>
      <c r="S13" s="10"/>
      <c r="T13" s="10"/>
      <c r="U13" s="10"/>
      <c r="V13" s="10"/>
      <c r="W13" s="10"/>
      <c r="X13" s="10"/>
      <c r="Y13" s="10"/>
      <c r="Z13" s="10"/>
    </row>
    <row r="14" s="2" customFormat="1" ht="15.75" customHeight="1">
      <c r="A14" s="16"/>
      <c r="B14" s="16"/>
      <c r="C14" s="16"/>
      <c r="D14" s="16"/>
      <c r="E14" s="16"/>
      <c r="F14" s="16"/>
      <c r="G14" s="16"/>
      <c r="H14" s="16"/>
      <c r="I14" s="16"/>
      <c r="J14" s="16"/>
      <c r="K14" s="16"/>
      <c r="L14" s="16"/>
      <c r="M14" s="16"/>
      <c r="N14" s="16"/>
      <c r="O14" s="16"/>
      <c r="P14" s="16"/>
      <c r="Q14" s="16"/>
      <c r="R14" s="16"/>
      <c r="S14" s="16"/>
      <c r="T14" s="16"/>
      <c r="U14" s="16"/>
      <c r="V14" s="16"/>
      <c r="W14" s="16"/>
      <c r="X14" s="16"/>
      <c r="Y14" s="16"/>
      <c r="Z14" s="16"/>
    </row>
    <row r="15" s="17" customFormat="1" ht="72" customHeight="1">
      <c r="A15" s="33" t="str">
        <f>'1. паспорт местоположение'!A15</f>
        <v xml:space="preserve">Поставка в 2025 году бессрочных лицензий для развития информационных систем</v>
      </c>
      <c r="B15" s="33"/>
      <c r="C15" s="33"/>
      <c r="D15" s="33"/>
      <c r="E15" s="33"/>
      <c r="F15" s="33"/>
      <c r="G15" s="33"/>
      <c r="H15" s="33"/>
      <c r="I15" s="33"/>
      <c r="J15" s="33"/>
      <c r="K15" s="33"/>
      <c r="L15" s="33"/>
      <c r="M15" s="33"/>
      <c r="N15" s="33"/>
      <c r="O15" s="33"/>
      <c r="P15" s="12"/>
      <c r="Q15" s="12"/>
      <c r="R15" s="12"/>
      <c r="S15" s="12"/>
      <c r="T15" s="12"/>
      <c r="U15" s="12"/>
      <c r="V15" s="12"/>
      <c r="W15" s="12"/>
      <c r="X15" s="12"/>
      <c r="Y15" s="12"/>
      <c r="Z15" s="12"/>
    </row>
    <row r="16" s="17" customFormat="1" ht="15" customHeight="1">
      <c r="A16" s="13" t="s">
        <v>10</v>
      </c>
      <c r="B16" s="13"/>
      <c r="C16" s="13"/>
      <c r="D16" s="13"/>
      <c r="E16" s="13"/>
      <c r="F16" s="13"/>
      <c r="G16" s="13"/>
      <c r="H16" s="13"/>
      <c r="I16" s="13"/>
      <c r="J16" s="13"/>
      <c r="K16" s="13"/>
      <c r="L16" s="13"/>
      <c r="M16" s="13"/>
      <c r="N16" s="13"/>
      <c r="O16" s="13"/>
      <c r="P16" s="14"/>
      <c r="Q16" s="14"/>
      <c r="R16" s="14"/>
      <c r="S16" s="14"/>
      <c r="T16" s="14"/>
      <c r="U16" s="14"/>
      <c r="V16" s="14"/>
      <c r="W16" s="14"/>
      <c r="X16" s="14"/>
      <c r="Y16" s="14"/>
      <c r="Z16" s="14"/>
    </row>
    <row r="17" s="17" customFormat="1" ht="15" customHeight="1">
      <c r="A17" s="16"/>
      <c r="B17" s="16"/>
      <c r="C17" s="16"/>
      <c r="D17" s="16"/>
      <c r="E17" s="16"/>
      <c r="F17" s="16"/>
      <c r="G17" s="16"/>
      <c r="H17" s="16"/>
      <c r="I17" s="16"/>
      <c r="J17" s="16"/>
      <c r="K17" s="16"/>
      <c r="L17" s="16"/>
      <c r="M17" s="16"/>
      <c r="N17" s="16"/>
      <c r="O17" s="16"/>
      <c r="P17" s="16"/>
      <c r="Q17" s="16"/>
      <c r="R17" s="16"/>
      <c r="S17" s="16"/>
      <c r="T17" s="16"/>
      <c r="U17" s="16"/>
      <c r="V17" s="16"/>
      <c r="W17" s="16"/>
    </row>
    <row r="18" s="17" customFormat="1" ht="91.5" customHeight="1">
      <c r="A18" s="109" t="s">
        <v>241</v>
      </c>
      <c r="B18" s="109"/>
      <c r="C18" s="109"/>
      <c r="D18" s="109"/>
      <c r="E18" s="109"/>
      <c r="F18" s="109"/>
      <c r="G18" s="109"/>
      <c r="H18" s="109"/>
      <c r="I18" s="109"/>
      <c r="J18" s="109"/>
      <c r="K18" s="109"/>
      <c r="L18" s="109"/>
      <c r="M18" s="109"/>
      <c r="N18" s="109"/>
      <c r="O18" s="109"/>
      <c r="P18" s="20"/>
      <c r="Q18" s="20"/>
      <c r="R18" s="20"/>
      <c r="S18" s="20"/>
      <c r="T18" s="20"/>
      <c r="U18" s="20"/>
      <c r="V18" s="20"/>
      <c r="W18" s="20"/>
      <c r="X18" s="20"/>
      <c r="Y18" s="20"/>
      <c r="Z18" s="20"/>
    </row>
    <row r="19" s="17" customFormat="1" ht="78" customHeight="1">
      <c r="A19" s="35" t="s">
        <v>12</v>
      </c>
      <c r="B19" s="35" t="s">
        <v>242</v>
      </c>
      <c r="C19" s="35" t="s">
        <v>243</v>
      </c>
      <c r="D19" s="35" t="s">
        <v>244</v>
      </c>
      <c r="E19" s="40" t="s">
        <v>245</v>
      </c>
      <c r="F19" s="110"/>
      <c r="G19" s="110"/>
      <c r="H19" s="110"/>
      <c r="I19" s="111"/>
      <c r="J19" s="35" t="s">
        <v>246</v>
      </c>
      <c r="K19" s="35"/>
      <c r="L19" s="35"/>
      <c r="M19" s="35"/>
      <c r="N19" s="35"/>
      <c r="O19" s="35"/>
      <c r="P19" s="16"/>
      <c r="Q19" s="16"/>
      <c r="R19" s="16"/>
      <c r="S19" s="16"/>
      <c r="T19" s="16"/>
      <c r="U19" s="16"/>
      <c r="V19" s="16"/>
      <c r="W19" s="16"/>
    </row>
    <row r="20" s="17" customFormat="1" ht="51" customHeight="1">
      <c r="A20" s="35"/>
      <c r="B20" s="35"/>
      <c r="C20" s="35"/>
      <c r="D20" s="35"/>
      <c r="E20" s="35" t="s">
        <v>247</v>
      </c>
      <c r="F20" s="35" t="s">
        <v>248</v>
      </c>
      <c r="G20" s="35" t="s">
        <v>249</v>
      </c>
      <c r="H20" s="35" t="s">
        <v>250</v>
      </c>
      <c r="I20" s="35" t="s">
        <v>251</v>
      </c>
      <c r="J20" s="35">
        <v>2024</v>
      </c>
      <c r="K20" s="35">
        <v>2025</v>
      </c>
      <c r="L20" s="35">
        <v>2026</v>
      </c>
      <c r="M20" s="35">
        <v>2027</v>
      </c>
      <c r="N20" s="35">
        <v>2028</v>
      </c>
      <c r="O20" s="35">
        <v>2029</v>
      </c>
      <c r="P20" s="16"/>
      <c r="Q20" s="16"/>
      <c r="R20" s="16"/>
      <c r="S20" s="16"/>
      <c r="T20" s="16"/>
      <c r="U20" s="16"/>
      <c r="V20" s="16"/>
      <c r="W20" s="16"/>
    </row>
    <row r="21" s="17" customFormat="1" ht="16.5" customHeight="1">
      <c r="A21" s="23">
        <v>1</v>
      </c>
      <c r="B21" s="22">
        <v>2</v>
      </c>
      <c r="C21" s="23">
        <v>3</v>
      </c>
      <c r="D21" s="22">
        <v>4</v>
      </c>
      <c r="E21" s="23">
        <v>5</v>
      </c>
      <c r="F21" s="22">
        <v>6</v>
      </c>
      <c r="G21" s="23">
        <v>7</v>
      </c>
      <c r="H21" s="22">
        <v>8</v>
      </c>
      <c r="I21" s="23">
        <v>9</v>
      </c>
      <c r="J21" s="22">
        <v>10</v>
      </c>
      <c r="K21" s="23">
        <v>11</v>
      </c>
      <c r="L21" s="22">
        <v>12</v>
      </c>
      <c r="M21" s="23">
        <v>13</v>
      </c>
      <c r="N21" s="22">
        <v>14</v>
      </c>
      <c r="O21" s="23">
        <v>15</v>
      </c>
      <c r="P21" s="16"/>
      <c r="Q21" s="16"/>
      <c r="R21" s="16"/>
      <c r="S21" s="16"/>
      <c r="T21" s="16"/>
      <c r="U21" s="16"/>
      <c r="V21" s="16"/>
      <c r="W21" s="16"/>
    </row>
    <row r="22" s="17" customFormat="1" ht="33" customHeight="1">
      <c r="A22" s="24" t="s">
        <v>15</v>
      </c>
      <c r="B22" s="112">
        <v>2025</v>
      </c>
      <c r="C22" s="84">
        <v>0</v>
      </c>
      <c r="D22" s="84">
        <v>0</v>
      </c>
      <c r="E22" s="84">
        <v>0</v>
      </c>
      <c r="F22" s="84">
        <v>0</v>
      </c>
      <c r="G22" s="84">
        <v>0</v>
      </c>
      <c r="H22" s="84">
        <v>0</v>
      </c>
      <c r="I22" s="84">
        <v>0</v>
      </c>
      <c r="J22" s="113">
        <v>0</v>
      </c>
      <c r="K22" s="113">
        <v>0</v>
      </c>
      <c r="L22" s="114">
        <v>0</v>
      </c>
      <c r="M22" s="114">
        <v>0</v>
      </c>
      <c r="N22" s="114">
        <v>0</v>
      </c>
      <c r="O22" s="114">
        <v>0</v>
      </c>
      <c r="P22" s="16"/>
      <c r="Q22" s="16"/>
      <c r="R22" s="16"/>
      <c r="S22" s="16"/>
      <c r="T22" s="16"/>
      <c r="U22" s="16"/>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0" gridLines="0"/>
  <pageMargins left="0.70866141732283472" right="0.70866141732283472" top="0.74803149606299213" bottom="0.74803149606299213" header="0.31496062992125984" footer="0.31496062992125984"/>
  <pageSetup paperSize="8" scale="67" fitToWidth="1" fitToHeight="1" pageOrder="downThenOver" orientation="landscape"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61" zoomScale="80" workbookViewId="0">
      <selection activeCell="C25" activeCellId="0" sqref="C25"/>
    </sheetView>
  </sheetViews>
  <sheetFormatPr defaultColWidth="9.140625" defaultRowHeight="14.25"/>
  <cols>
    <col customWidth="1" min="1" max="1" style="116" width="61.7109375"/>
    <col customWidth="1" min="2" max="2" style="117" width="18.5703125"/>
    <col customWidth="1" min="3" max="13" style="117" width="16.85546875"/>
    <col customWidth="1" hidden="1" min="14" max="42" style="117" width="16.85546875"/>
    <col customWidth="1" hidden="1" min="43" max="45" style="118" width="16.85546875"/>
    <col customWidth="1" min="46" max="51" style="115" width="16.85546875"/>
    <col min="52" max="256" style="115" width="9.140625"/>
    <col customWidth="1" min="257" max="257" style="115" width="61.7109375"/>
    <col customWidth="1" min="258" max="258" style="115" width="18.5703125"/>
    <col customWidth="1" min="259" max="298" style="115" width="16.85546875"/>
    <col customWidth="1" min="299" max="300" style="115" width="18.5703125"/>
    <col customWidth="1" min="301" max="301" style="115" width="21.7109375"/>
    <col min="302" max="512" style="115" width="9.140625"/>
    <col customWidth="1" min="513" max="513" style="115" width="61.7109375"/>
    <col customWidth="1" min="514" max="514" style="115" width="18.5703125"/>
    <col customWidth="1" min="515" max="554" style="115" width="16.85546875"/>
    <col customWidth="1" min="555" max="556" style="115" width="18.5703125"/>
    <col customWidth="1" min="557" max="557" style="115" width="21.7109375"/>
    <col min="558" max="768" style="115" width="9.140625"/>
    <col customWidth="1" min="769" max="769" style="115" width="61.7109375"/>
    <col customWidth="1" min="770" max="770" style="115" width="18.5703125"/>
    <col customWidth="1" min="771" max="810" style="115" width="16.85546875"/>
    <col customWidth="1" min="811" max="812" style="115" width="18.5703125"/>
    <col customWidth="1" min="813" max="813" style="115" width="21.7109375"/>
    <col min="814" max="1024" style="115" width="9.140625"/>
    <col customWidth="1" min="1025" max="1025" style="115" width="61.7109375"/>
    <col customWidth="1" min="1026" max="1026" style="115" width="18.5703125"/>
    <col customWidth="1" min="1027" max="1066" style="115" width="16.85546875"/>
    <col customWidth="1" min="1067" max="1068" style="115" width="18.5703125"/>
    <col customWidth="1" min="1069" max="1069" style="115" width="21.7109375"/>
    <col min="1070" max="1280" style="115" width="9.140625"/>
    <col customWidth="1" min="1281" max="1281" style="115" width="61.7109375"/>
    <col customWidth="1" min="1282" max="1282" style="115" width="18.5703125"/>
    <col customWidth="1" min="1283" max="1322" style="115" width="16.85546875"/>
    <col customWidth="1" min="1323" max="1324" style="115" width="18.5703125"/>
    <col customWidth="1" min="1325" max="1325" style="115" width="21.7109375"/>
    <col min="1326" max="1536" style="115" width="9.140625"/>
    <col customWidth="1" min="1537" max="1537" style="115" width="61.7109375"/>
    <col customWidth="1" min="1538" max="1538" style="115" width="18.5703125"/>
    <col customWidth="1" min="1539" max="1578" style="115" width="16.85546875"/>
    <col customWidth="1" min="1579" max="1580" style="115" width="18.5703125"/>
    <col customWidth="1" min="1581" max="1581" style="115" width="21.7109375"/>
    <col min="1582" max="1792" style="115" width="9.140625"/>
    <col customWidth="1" min="1793" max="1793" style="115" width="61.7109375"/>
    <col customWidth="1" min="1794" max="1794" style="115" width="18.5703125"/>
    <col customWidth="1" min="1795" max="1834" style="115" width="16.85546875"/>
    <col customWidth="1" min="1835" max="1836" style="115" width="18.5703125"/>
    <col customWidth="1" min="1837" max="1837" style="115" width="21.7109375"/>
    <col min="1838" max="2048" style="115" width="9.140625"/>
    <col customWidth="1" min="2049" max="2049" style="115" width="61.7109375"/>
    <col customWidth="1" min="2050" max="2050" style="115" width="18.5703125"/>
    <col customWidth="1" min="2051" max="2090" style="115" width="16.85546875"/>
    <col customWidth="1" min="2091" max="2092" style="115" width="18.5703125"/>
    <col customWidth="1" min="2093" max="2093" style="115" width="21.7109375"/>
    <col min="2094" max="2304" style="115" width="9.140625"/>
    <col customWidth="1" min="2305" max="2305" style="115" width="61.7109375"/>
    <col customWidth="1" min="2306" max="2306" style="115" width="18.5703125"/>
    <col customWidth="1" min="2307" max="2346" style="115" width="16.85546875"/>
    <col customWidth="1" min="2347" max="2348" style="115" width="18.5703125"/>
    <col customWidth="1" min="2349" max="2349" style="115" width="21.7109375"/>
    <col min="2350" max="2560" style="115" width="9.140625"/>
    <col customWidth="1" min="2561" max="2561" style="115" width="61.7109375"/>
    <col customWidth="1" min="2562" max="2562" style="115" width="18.5703125"/>
    <col customWidth="1" min="2563" max="2602" style="115" width="16.85546875"/>
    <col customWidth="1" min="2603" max="2604" style="115" width="18.5703125"/>
    <col customWidth="1" min="2605" max="2605" style="115" width="21.7109375"/>
    <col min="2606" max="2816" style="115" width="9.140625"/>
    <col customWidth="1" min="2817" max="2817" style="115" width="61.7109375"/>
    <col customWidth="1" min="2818" max="2818" style="115" width="18.5703125"/>
    <col customWidth="1" min="2819" max="2858" style="115" width="16.85546875"/>
    <col customWidth="1" min="2859" max="2860" style="115" width="18.5703125"/>
    <col customWidth="1" min="2861" max="2861" style="115" width="21.7109375"/>
    <col min="2862" max="3072" style="115" width="9.140625"/>
    <col customWidth="1" min="3073" max="3073" style="115" width="61.7109375"/>
    <col customWidth="1" min="3074" max="3074" style="115" width="18.5703125"/>
    <col customWidth="1" min="3075" max="3114" style="115" width="16.85546875"/>
    <col customWidth="1" min="3115" max="3116" style="115" width="18.5703125"/>
    <col customWidth="1" min="3117" max="3117" style="115" width="21.7109375"/>
    <col min="3118" max="3328" style="115" width="9.140625"/>
    <col customWidth="1" min="3329" max="3329" style="115" width="61.7109375"/>
    <col customWidth="1" min="3330" max="3330" style="115" width="18.5703125"/>
    <col customWidth="1" min="3331" max="3370" style="115" width="16.85546875"/>
    <col customWidth="1" min="3371" max="3372" style="115" width="18.5703125"/>
    <col customWidth="1" min="3373" max="3373" style="115" width="21.7109375"/>
    <col min="3374" max="3584" style="115" width="9.140625"/>
    <col customWidth="1" min="3585" max="3585" style="115" width="61.7109375"/>
    <col customWidth="1" min="3586" max="3586" style="115" width="18.5703125"/>
    <col customWidth="1" min="3587" max="3626" style="115" width="16.85546875"/>
    <col customWidth="1" min="3627" max="3628" style="115" width="18.5703125"/>
    <col customWidth="1" min="3629" max="3629" style="115" width="21.7109375"/>
    <col min="3630" max="3840" style="115" width="9.140625"/>
    <col customWidth="1" min="3841" max="3841" style="115" width="61.7109375"/>
    <col customWidth="1" min="3842" max="3842" style="115" width="18.5703125"/>
    <col customWidth="1" min="3843" max="3882" style="115" width="16.85546875"/>
    <col customWidth="1" min="3883" max="3884" style="115" width="18.5703125"/>
    <col customWidth="1" min="3885" max="3885" style="115" width="21.7109375"/>
    <col min="3886" max="4096" style="115" width="9.140625"/>
    <col customWidth="1" min="4097" max="4097" style="115" width="61.7109375"/>
    <col customWidth="1" min="4098" max="4098" style="115" width="18.5703125"/>
    <col customWidth="1" min="4099" max="4138" style="115" width="16.85546875"/>
    <col customWidth="1" min="4139" max="4140" style="115" width="18.5703125"/>
    <col customWidth="1" min="4141" max="4141" style="115" width="21.7109375"/>
    <col min="4142" max="4352" style="115" width="9.140625"/>
    <col customWidth="1" min="4353" max="4353" style="115" width="61.7109375"/>
    <col customWidth="1" min="4354" max="4354" style="115" width="18.5703125"/>
    <col customWidth="1" min="4355" max="4394" style="115" width="16.85546875"/>
    <col customWidth="1" min="4395" max="4396" style="115" width="18.5703125"/>
    <col customWidth="1" min="4397" max="4397" style="115" width="21.7109375"/>
    <col min="4398" max="4608" style="115" width="9.140625"/>
    <col customWidth="1" min="4609" max="4609" style="115" width="61.7109375"/>
    <col customWidth="1" min="4610" max="4610" style="115" width="18.5703125"/>
    <col customWidth="1" min="4611" max="4650" style="115" width="16.85546875"/>
    <col customWidth="1" min="4651" max="4652" style="115" width="18.5703125"/>
    <col customWidth="1" min="4653" max="4653" style="115" width="21.7109375"/>
    <col min="4654" max="4864" style="115" width="9.140625"/>
    <col customWidth="1" min="4865" max="4865" style="115" width="61.7109375"/>
    <col customWidth="1" min="4866" max="4866" style="115" width="18.5703125"/>
    <col customWidth="1" min="4867" max="4906" style="115" width="16.85546875"/>
    <col customWidth="1" min="4907" max="4908" style="115" width="18.5703125"/>
    <col customWidth="1" min="4909" max="4909" style="115" width="21.7109375"/>
    <col min="4910" max="5120" style="115" width="9.140625"/>
    <col customWidth="1" min="5121" max="5121" style="115" width="61.7109375"/>
    <col customWidth="1" min="5122" max="5122" style="115" width="18.5703125"/>
    <col customWidth="1" min="5123" max="5162" style="115" width="16.85546875"/>
    <col customWidth="1" min="5163" max="5164" style="115" width="18.5703125"/>
    <col customWidth="1" min="5165" max="5165" style="115" width="21.7109375"/>
    <col min="5166" max="5376" style="115" width="9.140625"/>
    <col customWidth="1" min="5377" max="5377" style="115" width="61.7109375"/>
    <col customWidth="1" min="5378" max="5378" style="115" width="18.5703125"/>
    <col customWidth="1" min="5379" max="5418" style="115" width="16.85546875"/>
    <col customWidth="1" min="5419" max="5420" style="115" width="18.5703125"/>
    <col customWidth="1" min="5421" max="5421" style="115" width="21.7109375"/>
    <col min="5422" max="5632" style="115" width="9.140625"/>
    <col customWidth="1" min="5633" max="5633" style="115" width="61.7109375"/>
    <col customWidth="1" min="5634" max="5634" style="115" width="18.5703125"/>
    <col customWidth="1" min="5635" max="5674" style="115" width="16.85546875"/>
    <col customWidth="1" min="5675" max="5676" style="115" width="18.5703125"/>
    <col customWidth="1" min="5677" max="5677" style="115" width="21.7109375"/>
    <col min="5678" max="5888" style="115" width="9.140625"/>
    <col customWidth="1" min="5889" max="5889" style="115" width="61.7109375"/>
    <col customWidth="1" min="5890" max="5890" style="115" width="18.5703125"/>
    <col customWidth="1" min="5891" max="5930" style="115" width="16.85546875"/>
    <col customWidth="1" min="5931" max="5932" style="115" width="18.5703125"/>
    <col customWidth="1" min="5933" max="5933" style="115" width="21.7109375"/>
    <col min="5934" max="6144" style="115" width="9.140625"/>
    <col customWidth="1" min="6145" max="6145" style="115" width="61.7109375"/>
    <col customWidth="1" min="6146" max="6146" style="115" width="18.5703125"/>
    <col customWidth="1" min="6147" max="6186" style="115" width="16.85546875"/>
    <col customWidth="1" min="6187" max="6188" style="115" width="18.5703125"/>
    <col customWidth="1" min="6189" max="6189" style="115" width="21.7109375"/>
    <col min="6190" max="6400" style="115" width="9.140625"/>
    <col customWidth="1" min="6401" max="6401" style="115" width="61.7109375"/>
    <col customWidth="1" min="6402" max="6402" style="115" width="18.5703125"/>
    <col customWidth="1" min="6403" max="6442" style="115" width="16.85546875"/>
    <col customWidth="1" min="6443" max="6444" style="115" width="18.5703125"/>
    <col customWidth="1" min="6445" max="6445" style="115" width="21.7109375"/>
    <col min="6446" max="6656" style="115" width="9.140625"/>
    <col customWidth="1" min="6657" max="6657" style="115" width="61.7109375"/>
    <col customWidth="1" min="6658" max="6658" style="115" width="18.5703125"/>
    <col customWidth="1" min="6659" max="6698" style="115" width="16.85546875"/>
    <col customWidth="1" min="6699" max="6700" style="115" width="18.5703125"/>
    <col customWidth="1" min="6701" max="6701" style="115" width="21.7109375"/>
    <col min="6702" max="6912" style="115" width="9.140625"/>
    <col customWidth="1" min="6913" max="6913" style="115" width="61.7109375"/>
    <col customWidth="1" min="6914" max="6914" style="115" width="18.5703125"/>
    <col customWidth="1" min="6915" max="6954" style="115" width="16.85546875"/>
    <col customWidth="1" min="6955" max="6956" style="115" width="18.5703125"/>
    <col customWidth="1" min="6957" max="6957" style="115" width="21.7109375"/>
    <col min="6958" max="7168" style="115" width="9.140625"/>
    <col customWidth="1" min="7169" max="7169" style="115" width="61.7109375"/>
    <col customWidth="1" min="7170" max="7170" style="115" width="18.5703125"/>
    <col customWidth="1" min="7171" max="7210" style="115" width="16.85546875"/>
    <col customWidth="1" min="7211" max="7212" style="115" width="18.5703125"/>
    <col customWidth="1" min="7213" max="7213" style="115" width="21.7109375"/>
    <col min="7214" max="7424" style="115" width="9.140625"/>
    <col customWidth="1" min="7425" max="7425" style="115" width="61.7109375"/>
    <col customWidth="1" min="7426" max="7426" style="115" width="18.5703125"/>
    <col customWidth="1" min="7427" max="7466" style="115" width="16.85546875"/>
    <col customWidth="1" min="7467" max="7468" style="115" width="18.5703125"/>
    <col customWidth="1" min="7469" max="7469" style="115" width="21.7109375"/>
    <col min="7470" max="7680" style="115" width="9.140625"/>
    <col customWidth="1" min="7681" max="7681" style="115" width="61.7109375"/>
    <col customWidth="1" min="7682" max="7682" style="115" width="18.5703125"/>
    <col customWidth="1" min="7683" max="7722" style="115" width="16.85546875"/>
    <col customWidth="1" min="7723" max="7724" style="115" width="18.5703125"/>
    <col customWidth="1" min="7725" max="7725" style="115" width="21.7109375"/>
    <col min="7726" max="7936" style="115" width="9.140625"/>
    <col customWidth="1" min="7937" max="7937" style="115" width="61.7109375"/>
    <col customWidth="1" min="7938" max="7938" style="115" width="18.5703125"/>
    <col customWidth="1" min="7939" max="7978" style="115" width="16.85546875"/>
    <col customWidth="1" min="7979" max="7980" style="115" width="18.5703125"/>
    <col customWidth="1" min="7981" max="7981" style="115" width="21.7109375"/>
    <col min="7982" max="8192" style="115" width="9.140625"/>
    <col customWidth="1" min="8193" max="8193" style="115" width="61.7109375"/>
    <col customWidth="1" min="8194" max="8194" style="115" width="18.5703125"/>
    <col customWidth="1" min="8195" max="8234" style="115" width="16.85546875"/>
    <col customWidth="1" min="8235" max="8236" style="115" width="18.5703125"/>
    <col customWidth="1" min="8237" max="8237" style="115" width="21.7109375"/>
    <col min="8238" max="8448" style="115" width="9.140625"/>
    <col customWidth="1" min="8449" max="8449" style="115" width="61.7109375"/>
    <col customWidth="1" min="8450" max="8450" style="115" width="18.5703125"/>
    <col customWidth="1" min="8451" max="8490" style="115" width="16.85546875"/>
    <col customWidth="1" min="8491" max="8492" style="115" width="18.5703125"/>
    <col customWidth="1" min="8493" max="8493" style="115" width="21.7109375"/>
    <col min="8494" max="8704" style="115" width="9.140625"/>
    <col customWidth="1" min="8705" max="8705" style="115" width="61.7109375"/>
    <col customWidth="1" min="8706" max="8706" style="115" width="18.5703125"/>
    <col customWidth="1" min="8707" max="8746" style="115" width="16.85546875"/>
    <col customWidth="1" min="8747" max="8748" style="115" width="18.5703125"/>
    <col customWidth="1" min="8749" max="8749" style="115" width="21.7109375"/>
    <col min="8750" max="8960" style="115" width="9.140625"/>
    <col customWidth="1" min="8961" max="8961" style="115" width="61.7109375"/>
    <col customWidth="1" min="8962" max="8962" style="115" width="18.5703125"/>
    <col customWidth="1" min="8963" max="9002" style="115" width="16.85546875"/>
    <col customWidth="1" min="9003" max="9004" style="115" width="18.5703125"/>
    <col customWidth="1" min="9005" max="9005" style="115" width="21.7109375"/>
    <col min="9006" max="9216" style="115" width="9.140625"/>
    <col customWidth="1" min="9217" max="9217" style="115" width="61.7109375"/>
    <col customWidth="1" min="9218" max="9218" style="115" width="18.5703125"/>
    <col customWidth="1" min="9219" max="9258" style="115" width="16.85546875"/>
    <col customWidth="1" min="9259" max="9260" style="115" width="18.5703125"/>
    <col customWidth="1" min="9261" max="9261" style="115" width="21.7109375"/>
    <col min="9262" max="9472" style="115" width="9.140625"/>
    <col customWidth="1" min="9473" max="9473" style="115" width="61.7109375"/>
    <col customWidth="1" min="9474" max="9474" style="115" width="18.5703125"/>
    <col customWidth="1" min="9475" max="9514" style="115" width="16.85546875"/>
    <col customWidth="1" min="9515" max="9516" style="115" width="18.5703125"/>
    <col customWidth="1" min="9517" max="9517" style="115" width="21.7109375"/>
    <col min="9518" max="9728" style="115" width="9.140625"/>
    <col customWidth="1" min="9729" max="9729" style="115" width="61.7109375"/>
    <col customWidth="1" min="9730" max="9730" style="115" width="18.5703125"/>
    <col customWidth="1" min="9731" max="9770" style="115" width="16.85546875"/>
    <col customWidth="1" min="9771" max="9772" style="115" width="18.5703125"/>
    <col customWidth="1" min="9773" max="9773" style="115" width="21.7109375"/>
    <col min="9774" max="9984" style="115" width="9.140625"/>
    <col customWidth="1" min="9985" max="9985" style="115" width="61.7109375"/>
    <col customWidth="1" min="9986" max="9986" style="115" width="18.5703125"/>
    <col customWidth="1" min="9987" max="10026" style="115" width="16.85546875"/>
    <col customWidth="1" min="10027" max="10028" style="115" width="18.5703125"/>
    <col customWidth="1" min="10029" max="10029" style="115" width="21.7109375"/>
    <col min="10030" max="10240" style="115" width="9.140625"/>
    <col customWidth="1" min="10241" max="10241" style="115" width="61.7109375"/>
    <col customWidth="1" min="10242" max="10242" style="115" width="18.5703125"/>
    <col customWidth="1" min="10243" max="10282" style="115" width="16.85546875"/>
    <col customWidth="1" min="10283" max="10284" style="115" width="18.5703125"/>
    <col customWidth="1" min="10285" max="10285" style="115" width="21.7109375"/>
    <col min="10286" max="10496" style="115" width="9.140625"/>
    <col customWidth="1" min="10497" max="10497" style="115" width="61.7109375"/>
    <col customWidth="1" min="10498" max="10498" style="115" width="18.5703125"/>
    <col customWidth="1" min="10499" max="10538" style="115" width="16.85546875"/>
    <col customWidth="1" min="10539" max="10540" style="115" width="18.5703125"/>
    <col customWidth="1" min="10541" max="10541" style="115" width="21.7109375"/>
    <col min="10542" max="10752" style="115" width="9.140625"/>
    <col customWidth="1" min="10753" max="10753" style="115" width="61.7109375"/>
    <col customWidth="1" min="10754" max="10754" style="115" width="18.5703125"/>
    <col customWidth="1" min="10755" max="10794" style="115" width="16.85546875"/>
    <col customWidth="1" min="10795" max="10796" style="115" width="18.5703125"/>
    <col customWidth="1" min="10797" max="10797" style="115" width="21.7109375"/>
    <col min="10798" max="11008" style="115" width="9.140625"/>
    <col customWidth="1" min="11009" max="11009" style="115" width="61.7109375"/>
    <col customWidth="1" min="11010" max="11010" style="115" width="18.5703125"/>
    <col customWidth="1" min="11011" max="11050" style="115" width="16.85546875"/>
    <col customWidth="1" min="11051" max="11052" style="115" width="18.5703125"/>
    <col customWidth="1" min="11053" max="11053" style="115" width="21.7109375"/>
    <col min="11054" max="11264" style="115" width="9.140625"/>
    <col customWidth="1" min="11265" max="11265" style="115" width="61.7109375"/>
    <col customWidth="1" min="11266" max="11266" style="115" width="18.5703125"/>
    <col customWidth="1" min="11267" max="11306" style="115" width="16.85546875"/>
    <col customWidth="1" min="11307" max="11308" style="115" width="18.5703125"/>
    <col customWidth="1" min="11309" max="11309" style="115" width="21.7109375"/>
    <col min="11310" max="11520" style="115" width="9.140625"/>
    <col customWidth="1" min="11521" max="11521" style="115" width="61.7109375"/>
    <col customWidth="1" min="11522" max="11522" style="115" width="18.5703125"/>
    <col customWidth="1" min="11523" max="11562" style="115" width="16.85546875"/>
    <col customWidth="1" min="11563" max="11564" style="115" width="18.5703125"/>
    <col customWidth="1" min="11565" max="11565" style="115" width="21.7109375"/>
    <col min="11566" max="11776" style="115" width="9.140625"/>
    <col customWidth="1" min="11777" max="11777" style="115" width="61.7109375"/>
    <col customWidth="1" min="11778" max="11778" style="115" width="18.5703125"/>
    <col customWidth="1" min="11779" max="11818" style="115" width="16.85546875"/>
    <col customWidth="1" min="11819" max="11820" style="115" width="18.5703125"/>
    <col customWidth="1" min="11821" max="11821" style="115" width="21.7109375"/>
    <col min="11822" max="12032" style="115" width="9.140625"/>
    <col customWidth="1" min="12033" max="12033" style="115" width="61.7109375"/>
    <col customWidth="1" min="12034" max="12034" style="115" width="18.5703125"/>
    <col customWidth="1" min="12035" max="12074" style="115" width="16.85546875"/>
    <col customWidth="1" min="12075" max="12076" style="115" width="18.5703125"/>
    <col customWidth="1" min="12077" max="12077" style="115" width="21.7109375"/>
    <col min="12078" max="12288" style="115" width="9.140625"/>
    <col customWidth="1" min="12289" max="12289" style="115" width="61.7109375"/>
    <col customWidth="1" min="12290" max="12290" style="115" width="18.5703125"/>
    <col customWidth="1" min="12291" max="12330" style="115" width="16.85546875"/>
    <col customWidth="1" min="12331" max="12332" style="115" width="18.5703125"/>
    <col customWidth="1" min="12333" max="12333" style="115" width="21.7109375"/>
    <col min="12334" max="12544" style="115" width="9.140625"/>
    <col customWidth="1" min="12545" max="12545" style="115" width="61.7109375"/>
    <col customWidth="1" min="12546" max="12546" style="115" width="18.5703125"/>
    <col customWidth="1" min="12547" max="12586" style="115" width="16.85546875"/>
    <col customWidth="1" min="12587" max="12588" style="115" width="18.5703125"/>
    <col customWidth="1" min="12589" max="12589" style="115" width="21.7109375"/>
    <col min="12590" max="12800" style="115" width="9.140625"/>
    <col customWidth="1" min="12801" max="12801" style="115" width="61.7109375"/>
    <col customWidth="1" min="12802" max="12802" style="115" width="18.5703125"/>
    <col customWidth="1" min="12803" max="12842" style="115" width="16.85546875"/>
    <col customWidth="1" min="12843" max="12844" style="115" width="18.5703125"/>
    <col customWidth="1" min="12845" max="12845" style="115" width="21.7109375"/>
    <col min="12846" max="13056" style="115" width="9.140625"/>
    <col customWidth="1" min="13057" max="13057" style="115" width="61.7109375"/>
    <col customWidth="1" min="13058" max="13058" style="115" width="18.5703125"/>
    <col customWidth="1" min="13059" max="13098" style="115" width="16.85546875"/>
    <col customWidth="1" min="13099" max="13100" style="115" width="18.5703125"/>
    <col customWidth="1" min="13101" max="13101" style="115" width="21.7109375"/>
    <col min="13102" max="13312" style="115" width="9.140625"/>
    <col customWidth="1" min="13313" max="13313" style="115" width="61.7109375"/>
    <col customWidth="1" min="13314" max="13314" style="115" width="18.5703125"/>
    <col customWidth="1" min="13315" max="13354" style="115" width="16.85546875"/>
    <col customWidth="1" min="13355" max="13356" style="115" width="18.5703125"/>
    <col customWidth="1" min="13357" max="13357" style="115" width="21.7109375"/>
    <col min="13358" max="13568" style="115" width="9.140625"/>
    <col customWidth="1" min="13569" max="13569" style="115" width="61.7109375"/>
    <col customWidth="1" min="13570" max="13570" style="115" width="18.5703125"/>
    <col customWidth="1" min="13571" max="13610" style="115" width="16.85546875"/>
    <col customWidth="1" min="13611" max="13612" style="115" width="18.5703125"/>
    <col customWidth="1" min="13613" max="13613" style="115" width="21.7109375"/>
    <col min="13614" max="13824" style="115" width="9.140625"/>
    <col customWidth="1" min="13825" max="13825" style="115" width="61.7109375"/>
    <col customWidth="1" min="13826" max="13826" style="115" width="18.5703125"/>
    <col customWidth="1" min="13827" max="13866" style="115" width="16.85546875"/>
    <col customWidth="1" min="13867" max="13868" style="115" width="18.5703125"/>
    <col customWidth="1" min="13869" max="13869" style="115" width="21.7109375"/>
    <col min="13870" max="14080" style="115" width="9.140625"/>
    <col customWidth="1" min="14081" max="14081" style="115" width="61.7109375"/>
    <col customWidth="1" min="14082" max="14082" style="115" width="18.5703125"/>
    <col customWidth="1" min="14083" max="14122" style="115" width="16.85546875"/>
    <col customWidth="1" min="14123" max="14124" style="115" width="18.5703125"/>
    <col customWidth="1" min="14125" max="14125" style="115" width="21.7109375"/>
    <col min="14126" max="14336" style="115" width="9.140625"/>
    <col customWidth="1" min="14337" max="14337" style="115" width="61.7109375"/>
    <col customWidth="1" min="14338" max="14338" style="115" width="18.5703125"/>
    <col customWidth="1" min="14339" max="14378" style="115" width="16.85546875"/>
    <col customWidth="1" min="14379" max="14380" style="115" width="18.5703125"/>
    <col customWidth="1" min="14381" max="14381" style="115" width="21.7109375"/>
    <col min="14382" max="14592" style="115" width="9.140625"/>
    <col customWidth="1" min="14593" max="14593" style="115" width="61.7109375"/>
    <col customWidth="1" min="14594" max="14594" style="115" width="18.5703125"/>
    <col customWidth="1" min="14595" max="14634" style="115" width="16.85546875"/>
    <col customWidth="1" min="14635" max="14636" style="115" width="18.5703125"/>
    <col customWidth="1" min="14637" max="14637" style="115" width="21.7109375"/>
    <col min="14638" max="14848" style="115" width="9.140625"/>
    <col customWidth="1" min="14849" max="14849" style="115" width="61.7109375"/>
    <col customWidth="1" min="14850" max="14850" style="115" width="18.5703125"/>
    <col customWidth="1" min="14851" max="14890" style="115" width="16.85546875"/>
    <col customWidth="1" min="14891" max="14892" style="115" width="18.5703125"/>
    <col customWidth="1" min="14893" max="14893" style="115" width="21.7109375"/>
    <col min="14894" max="15104" style="115" width="9.140625"/>
    <col customWidth="1" min="15105" max="15105" style="115" width="61.7109375"/>
    <col customWidth="1" min="15106" max="15106" style="115" width="18.5703125"/>
    <col customWidth="1" min="15107" max="15146" style="115" width="16.85546875"/>
    <col customWidth="1" min="15147" max="15148" style="115" width="18.5703125"/>
    <col customWidth="1" min="15149" max="15149" style="115" width="21.7109375"/>
    <col min="15150" max="15360" style="115" width="9.140625"/>
    <col customWidth="1" min="15361" max="15361" style="115" width="61.7109375"/>
    <col customWidth="1" min="15362" max="15362" style="115" width="18.5703125"/>
    <col customWidth="1" min="15363" max="15402" style="115" width="16.85546875"/>
    <col customWidth="1" min="15403" max="15404" style="115" width="18.5703125"/>
    <col customWidth="1" min="15405" max="15405" style="115" width="21.7109375"/>
    <col min="15406" max="15616" style="115" width="9.140625"/>
    <col customWidth="1" min="15617" max="15617" style="115" width="61.7109375"/>
    <col customWidth="1" min="15618" max="15618" style="115" width="18.5703125"/>
    <col customWidth="1" min="15619" max="15658" style="115" width="16.85546875"/>
    <col customWidth="1" min="15659" max="15660" style="115" width="18.5703125"/>
    <col customWidth="1" min="15661" max="15661" style="115" width="21.7109375"/>
    <col min="15662" max="15872" style="115" width="9.140625"/>
    <col customWidth="1" min="15873" max="15873" style="115" width="61.7109375"/>
    <col customWidth="1" min="15874" max="15874" style="115" width="18.5703125"/>
    <col customWidth="1" min="15875" max="15914" style="115" width="16.85546875"/>
    <col customWidth="1" min="15915" max="15916" style="115" width="18.5703125"/>
    <col customWidth="1" min="15917" max="15917" style="115" width="21.7109375"/>
    <col min="15918" max="16128" style="115" width="9.140625"/>
    <col customWidth="1" min="16129" max="16129" style="115" width="61.7109375"/>
    <col customWidth="1" min="16130" max="16130" style="115" width="18.5703125"/>
    <col customWidth="1" min="16131" max="16170" style="115" width="16.85546875"/>
    <col customWidth="1" min="16171" max="16172" style="115" width="18.5703125"/>
    <col customWidth="1" min="16173" max="16173" style="115" width="21.7109375"/>
    <col min="16174" max="16384" style="115" width="9.140625"/>
  </cols>
  <sheetData>
    <row r="1" ht="17.25">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ht="17.25">
      <c r="A2" s="3"/>
      <c r="B2" s="2"/>
      <c r="C2" s="2"/>
      <c r="D2" s="2"/>
      <c r="E2" s="115"/>
      <c r="F2" s="115"/>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ht="17.25">
      <c r="A3" s="6"/>
      <c r="B3" s="2"/>
      <c r="C3" s="2"/>
      <c r="D3" s="2"/>
      <c r="E3" s="115"/>
      <c r="F3" s="115"/>
      <c r="G3" s="2"/>
      <c r="H3" s="5" t="s">
        <v>252</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ht="17.25">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119"/>
      <c r="AR4" s="119"/>
    </row>
    <row r="5" ht="15">
      <c r="A5" s="120" t="str">
        <f>'1. паспорт местоположение'!A5:C5</f>
        <v xml:space="preserve">Год раскрытия информации: 2025 год</v>
      </c>
      <c r="B5" s="120"/>
      <c r="C5" s="120"/>
      <c r="D5" s="120"/>
      <c r="E5" s="120"/>
      <c r="F5" s="120"/>
      <c r="G5" s="120"/>
      <c r="H5" s="120"/>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2"/>
      <c r="AR5" s="122"/>
    </row>
    <row r="6" ht="17.25">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119"/>
      <c r="AR6" s="119"/>
    </row>
    <row r="7" ht="17.25">
      <c r="A7" s="9" t="s">
        <v>4</v>
      </c>
      <c r="B7" s="9"/>
      <c r="C7" s="9"/>
      <c r="D7" s="9"/>
      <c r="E7" s="9"/>
      <c r="F7" s="9"/>
      <c r="G7" s="9"/>
      <c r="H7" s="9"/>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23"/>
      <c r="AR7" s="123"/>
    </row>
    <row r="8" ht="17.25">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119"/>
      <c r="AR8" s="119"/>
    </row>
    <row r="9" ht="17.25">
      <c r="A9" s="15" t="str">
        <f>'1. паспорт местоположение'!A9:C9</f>
        <v xml:space="preserve">Акционерное общество "Россети Янтарь" ДЗО  ПАО "Россети"</v>
      </c>
      <c r="B9" s="15"/>
      <c r="C9" s="15"/>
      <c r="D9" s="15"/>
      <c r="E9" s="15"/>
      <c r="F9" s="15"/>
      <c r="G9" s="15"/>
      <c r="H9" s="15"/>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4"/>
      <c r="AR9" s="124"/>
    </row>
    <row r="10" ht="15">
      <c r="A10" s="13" t="s">
        <v>6</v>
      </c>
      <c r="B10" s="13"/>
      <c r="C10" s="13"/>
      <c r="D10" s="13"/>
      <c r="E10" s="13"/>
      <c r="F10" s="13"/>
      <c r="G10" s="13"/>
      <c r="H10" s="13"/>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25"/>
      <c r="AR10" s="125"/>
    </row>
    <row r="11" ht="17.25">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119"/>
      <c r="AR11" s="119"/>
    </row>
    <row r="12" ht="17.25">
      <c r="A12" s="15" t="str">
        <f>'1. паспорт местоположение'!A12:C12</f>
        <v>P_НМА-23-1</v>
      </c>
      <c r="B12" s="15"/>
      <c r="C12" s="15"/>
      <c r="D12" s="15"/>
      <c r="E12" s="15"/>
      <c r="F12" s="15"/>
      <c r="G12" s="15"/>
      <c r="H12" s="15"/>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4"/>
      <c r="AR12" s="124"/>
    </row>
    <row r="13" ht="15">
      <c r="A13" s="13" t="s">
        <v>8</v>
      </c>
      <c r="B13" s="13"/>
      <c r="C13" s="13"/>
      <c r="D13" s="13"/>
      <c r="E13" s="13"/>
      <c r="F13" s="13"/>
      <c r="G13" s="13"/>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25"/>
      <c r="AR13" s="125"/>
    </row>
    <row r="14" ht="17.25">
      <c r="A14" s="16"/>
      <c r="B14" s="16"/>
      <c r="C14" s="16"/>
      <c r="D14" s="16"/>
      <c r="E14" s="16"/>
      <c r="F14" s="16"/>
      <c r="G14" s="16"/>
      <c r="H14" s="16"/>
      <c r="I14" s="16"/>
      <c r="J14" s="16"/>
      <c r="K14" s="16"/>
      <c r="L14" s="16"/>
      <c r="M14" s="16"/>
      <c r="N14" s="16"/>
      <c r="O14" s="16"/>
      <c r="P14" s="16"/>
      <c r="Q14" s="16"/>
      <c r="R14" s="16"/>
      <c r="S14" s="16"/>
      <c r="T14" s="16"/>
      <c r="U14" s="16"/>
      <c r="V14" s="16"/>
      <c r="W14" s="16"/>
      <c r="X14" s="16"/>
      <c r="Y14" s="16"/>
      <c r="Z14" s="2"/>
      <c r="AA14" s="2"/>
      <c r="AB14" s="2"/>
      <c r="AC14" s="2"/>
      <c r="AD14" s="2"/>
      <c r="AE14" s="2"/>
      <c r="AF14" s="2"/>
      <c r="AG14" s="2"/>
      <c r="AH14" s="2"/>
      <c r="AI14" s="2"/>
      <c r="AJ14" s="2"/>
      <c r="AK14" s="2"/>
      <c r="AL14" s="2"/>
      <c r="AM14" s="2"/>
      <c r="AN14" s="2"/>
      <c r="AO14" s="2"/>
      <c r="AP14" s="2"/>
      <c r="AQ14" s="119"/>
      <c r="AR14" s="119"/>
    </row>
    <row r="15" ht="93.75" customHeight="1">
      <c r="A15" s="19" t="str">
        <f>'1. паспорт местоположение'!A15:C15</f>
        <v xml:space="preserve">Поставка в 2025 году бессрочных лицензий для развития информационных систем</v>
      </c>
      <c r="B15" s="19"/>
      <c r="C15" s="19"/>
      <c r="D15" s="19"/>
      <c r="E15" s="19"/>
      <c r="F15" s="19"/>
      <c r="G15" s="19"/>
      <c r="H15" s="19"/>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4"/>
      <c r="AR15" s="124"/>
    </row>
    <row r="16" ht="15">
      <c r="A16" s="13" t="s">
        <v>10</v>
      </c>
      <c r="B16" s="13"/>
      <c r="C16" s="13"/>
      <c r="D16" s="13"/>
      <c r="E16" s="13"/>
      <c r="F16" s="13"/>
      <c r="G16" s="13"/>
      <c r="H16" s="13"/>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25"/>
      <c r="AR16" s="125"/>
    </row>
    <row r="17" ht="17.25">
      <c r="A17" s="16"/>
      <c r="B17" s="16"/>
      <c r="C17" s="16"/>
      <c r="D17" s="16"/>
      <c r="E17" s="16"/>
      <c r="F17" s="16"/>
      <c r="G17" s="16"/>
      <c r="H17" s="16"/>
      <c r="I17" s="16"/>
      <c r="J17" s="16"/>
      <c r="K17" s="16"/>
      <c r="L17" s="16"/>
      <c r="M17" s="16"/>
      <c r="N17" s="16"/>
      <c r="O17" s="16"/>
      <c r="P17" s="16"/>
      <c r="Q17" s="16"/>
      <c r="R17" s="16"/>
      <c r="S17" s="16"/>
      <c r="T17" s="16"/>
      <c r="U17" s="16"/>
      <c r="V17" s="16"/>
      <c r="W17" s="17"/>
      <c r="X17" s="17"/>
      <c r="Y17" s="17"/>
      <c r="Z17" s="17"/>
      <c r="AA17" s="17"/>
      <c r="AB17" s="17"/>
      <c r="AC17" s="17"/>
      <c r="AD17" s="17"/>
      <c r="AE17" s="17"/>
      <c r="AF17" s="17"/>
      <c r="AG17" s="17"/>
      <c r="AH17" s="17"/>
      <c r="AI17" s="17"/>
      <c r="AJ17" s="17"/>
      <c r="AK17" s="17"/>
      <c r="AL17" s="17"/>
      <c r="AM17" s="17"/>
      <c r="AN17" s="17"/>
      <c r="AO17" s="17"/>
      <c r="AP17" s="17"/>
      <c r="AQ17" s="126"/>
      <c r="AR17" s="126"/>
    </row>
    <row r="18" ht="17.25">
      <c r="A18" s="15" t="s">
        <v>253</v>
      </c>
      <c r="B18" s="15"/>
      <c r="C18" s="15"/>
      <c r="D18" s="15"/>
      <c r="E18" s="15"/>
      <c r="F18" s="15"/>
      <c r="G18" s="15"/>
      <c r="H18" s="15"/>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127"/>
      <c r="AR18" s="127"/>
    </row>
    <row r="19" ht="15">
      <c r="A19" s="128"/>
      <c r="Q19" s="129"/>
    </row>
    <row r="20" ht="15">
      <c r="A20" s="128"/>
      <c r="Q20" s="129"/>
    </row>
    <row r="21" ht="15">
      <c r="A21" s="128"/>
      <c r="Q21" s="129"/>
    </row>
    <row r="22" ht="15">
      <c r="A22" s="128"/>
      <c r="Q22" s="129"/>
    </row>
    <row r="23" ht="15">
      <c r="D23" s="130"/>
      <c r="Q23" s="129"/>
    </row>
    <row r="24">
      <c r="A24" s="131" t="s">
        <v>254</v>
      </c>
      <c r="B24" s="132" t="s">
        <v>255</v>
      </c>
      <c r="D24" s="133"/>
      <c r="E24" s="134"/>
      <c r="F24" s="134"/>
      <c r="G24" s="134"/>
      <c r="H24" s="134"/>
    </row>
    <row r="25" ht="15">
      <c r="A25" s="135" t="s">
        <v>256</v>
      </c>
      <c r="B25" s="136">
        <f>B126/1.2</f>
        <v>2220810.0916666668</v>
      </c>
    </row>
    <row r="26" ht="15">
      <c r="A26" s="137" t="s">
        <v>257</v>
      </c>
      <c r="B26" s="138">
        <v>0</v>
      </c>
    </row>
    <row r="27" ht="15">
      <c r="A27" s="137" t="s">
        <v>258</v>
      </c>
      <c r="B27" s="138">
        <f>$B$123</f>
        <v>30</v>
      </c>
      <c r="D27" s="130" t="s">
        <v>259</v>
      </c>
    </row>
    <row r="28" ht="16.149999999999999" customHeight="1">
      <c r="A28" s="139" t="s">
        <v>260</v>
      </c>
      <c r="B28" s="140">
        <v>1</v>
      </c>
      <c r="D28" s="141" t="s">
        <v>261</v>
      </c>
      <c r="E28" s="142"/>
      <c r="F28" s="143"/>
      <c r="G28" s="144" t="str">
        <f t="shared" ref="G28:G29" si="0">IF(SUM(B89:M89)=0,"не окупается",SUM(B89:M89))</f>
        <v xml:space="preserve">не окупается</v>
      </c>
      <c r="H28" s="145"/>
    </row>
    <row r="29" ht="15.6" customHeight="1">
      <c r="A29" s="135" t="s">
        <v>262</v>
      </c>
      <c r="B29" s="136">
        <f>$B$25*$B$127</f>
        <v>22208.10091666667</v>
      </c>
      <c r="D29" s="141" t="s">
        <v>263</v>
      </c>
      <c r="E29" s="142"/>
      <c r="F29" s="143"/>
      <c r="G29" s="144" t="str">
        <f t="shared" si="0"/>
        <v xml:space="preserve">не окупается</v>
      </c>
      <c r="H29" s="145"/>
    </row>
    <row r="30" ht="27.600000000000001" customHeight="1">
      <c r="A30" s="137" t="s">
        <v>264</v>
      </c>
      <c r="B30" s="138">
        <v>12</v>
      </c>
      <c r="D30" s="141" t="s">
        <v>265</v>
      </c>
      <c r="E30" s="142"/>
      <c r="F30" s="143"/>
      <c r="G30" s="146">
        <f>M87</f>
        <v>-2082629.8679061218</v>
      </c>
      <c r="H30" s="147"/>
    </row>
    <row r="31" ht="15">
      <c r="A31" s="137" t="s">
        <v>266</v>
      </c>
      <c r="B31" s="138">
        <v>1</v>
      </c>
      <c r="D31" s="148"/>
      <c r="E31" s="149"/>
      <c r="F31" s="150"/>
      <c r="G31" s="148"/>
      <c r="H31" s="150"/>
    </row>
    <row r="32" ht="15">
      <c r="A32" s="137" t="s">
        <v>267</v>
      </c>
      <c r="B32" s="138"/>
    </row>
    <row r="33" ht="15">
      <c r="A33" s="137" t="s">
        <v>268</v>
      </c>
      <c r="B33" s="138"/>
    </row>
    <row r="34" ht="15">
      <c r="A34" s="137" t="s">
        <v>269</v>
      </c>
      <c r="B34" s="138"/>
    </row>
    <row r="35" ht="15">
      <c r="A35" s="151"/>
      <c r="B35" s="138"/>
    </row>
    <row r="36" ht="15">
      <c r="A36" s="139" t="s">
        <v>270</v>
      </c>
      <c r="B36" s="152">
        <v>0.20000000000000001</v>
      </c>
    </row>
    <row r="37" ht="15">
      <c r="A37" s="135" t="s">
        <v>145</v>
      </c>
      <c r="B37" s="136">
        <v>0</v>
      </c>
    </row>
    <row r="38" ht="15">
      <c r="A38" s="137" t="s">
        <v>271</v>
      </c>
      <c r="B38" s="138"/>
    </row>
    <row r="39" ht="15">
      <c r="A39" s="153" t="s">
        <v>272</v>
      </c>
      <c r="B39" s="154"/>
    </row>
    <row r="40" ht="15">
      <c r="A40" s="155" t="s">
        <v>273</v>
      </c>
      <c r="B40" s="156">
        <v>1</v>
      </c>
    </row>
    <row r="41" ht="15">
      <c r="A41" s="157" t="s">
        <v>274</v>
      </c>
      <c r="B41" s="158"/>
    </row>
    <row r="42" ht="15">
      <c r="A42" s="157" t="s">
        <v>275</v>
      </c>
      <c r="B42" s="159"/>
    </row>
    <row r="43" ht="15">
      <c r="A43" s="157" t="s">
        <v>276</v>
      </c>
      <c r="B43" s="159">
        <v>0</v>
      </c>
    </row>
    <row r="44" ht="15">
      <c r="A44" s="157" t="s">
        <v>277</v>
      </c>
      <c r="B44" s="159">
        <f>B129</f>
        <v>0.1371</v>
      </c>
    </row>
    <row r="45" ht="15">
      <c r="A45" s="157" t="s">
        <v>278</v>
      </c>
      <c r="B45" s="159">
        <f>1-B43</f>
        <v>1</v>
      </c>
    </row>
    <row r="46" ht="15">
      <c r="A46" s="160" t="s">
        <v>279</v>
      </c>
      <c r="B46" s="161">
        <f>B45*B44+B43*B42*(1-B36)</f>
        <v>0.1371</v>
      </c>
      <c r="C46" s="162"/>
    </row>
    <row r="47" s="115" customFormat="1" ht="15">
      <c r="A47" s="163" t="s">
        <v>280</v>
      </c>
      <c r="B47" s="164">
        <f>B58</f>
        <v>1</v>
      </c>
      <c r="C47" s="164">
        <f t="shared" ref="C47:AO47" si="1">C58</f>
        <v>2</v>
      </c>
      <c r="D47" s="164">
        <f t="shared" si="1"/>
        <v>3</v>
      </c>
      <c r="E47" s="164">
        <f t="shared" si="1"/>
        <v>4</v>
      </c>
      <c r="F47" s="164">
        <f t="shared" si="1"/>
        <v>5</v>
      </c>
      <c r="G47" s="164">
        <f t="shared" si="1"/>
        <v>6</v>
      </c>
      <c r="H47" s="164">
        <f t="shared" si="1"/>
        <v>7</v>
      </c>
      <c r="I47" s="164">
        <f t="shared" si="1"/>
        <v>8</v>
      </c>
      <c r="J47" s="164">
        <f t="shared" si="1"/>
        <v>9</v>
      </c>
      <c r="K47" s="164">
        <f t="shared" si="1"/>
        <v>10</v>
      </c>
      <c r="L47" s="164">
        <f t="shared" si="1"/>
        <v>11</v>
      </c>
      <c r="M47" s="164">
        <f t="shared" si="1"/>
        <v>12</v>
      </c>
      <c r="N47" s="164">
        <f t="shared" si="1"/>
        <v>13</v>
      </c>
      <c r="O47" s="164">
        <f t="shared" si="1"/>
        <v>14</v>
      </c>
      <c r="P47" s="164">
        <f t="shared" si="1"/>
        <v>15</v>
      </c>
      <c r="Q47" s="164">
        <f t="shared" si="1"/>
        <v>16</v>
      </c>
      <c r="R47" s="164">
        <f t="shared" si="1"/>
        <v>17</v>
      </c>
      <c r="S47" s="164">
        <f t="shared" si="1"/>
        <v>18</v>
      </c>
      <c r="T47" s="164">
        <f t="shared" si="1"/>
        <v>19</v>
      </c>
      <c r="U47" s="164">
        <f t="shared" si="1"/>
        <v>20</v>
      </c>
      <c r="V47" s="164">
        <f t="shared" si="1"/>
        <v>21</v>
      </c>
      <c r="W47" s="164">
        <f t="shared" si="1"/>
        <v>22</v>
      </c>
      <c r="X47" s="164">
        <f t="shared" si="1"/>
        <v>23</v>
      </c>
      <c r="Y47" s="164">
        <f t="shared" si="1"/>
        <v>24</v>
      </c>
      <c r="Z47" s="164">
        <f t="shared" si="1"/>
        <v>25</v>
      </c>
      <c r="AA47" s="164">
        <f t="shared" si="1"/>
        <v>26</v>
      </c>
      <c r="AB47" s="164">
        <f t="shared" si="1"/>
        <v>27</v>
      </c>
      <c r="AC47" s="164">
        <f t="shared" si="1"/>
        <v>28</v>
      </c>
      <c r="AD47" s="164">
        <f t="shared" si="1"/>
        <v>29</v>
      </c>
      <c r="AE47" s="164">
        <f t="shared" si="1"/>
        <v>30</v>
      </c>
      <c r="AF47" s="164">
        <f t="shared" si="1"/>
        <v>31</v>
      </c>
      <c r="AG47" s="164">
        <f t="shared" si="1"/>
        <v>32</v>
      </c>
      <c r="AH47" s="164">
        <f t="shared" si="1"/>
        <v>33</v>
      </c>
      <c r="AI47" s="164">
        <f t="shared" si="1"/>
        <v>34</v>
      </c>
      <c r="AJ47" s="164">
        <f t="shared" si="1"/>
        <v>35</v>
      </c>
      <c r="AK47" s="164">
        <f t="shared" si="1"/>
        <v>36</v>
      </c>
      <c r="AL47" s="164">
        <f t="shared" si="1"/>
        <v>37</v>
      </c>
      <c r="AM47" s="164">
        <f t="shared" si="1"/>
        <v>38</v>
      </c>
      <c r="AN47" s="164">
        <f t="shared" si="1"/>
        <v>39</v>
      </c>
      <c r="AO47" s="164">
        <f t="shared" si="1"/>
        <v>40</v>
      </c>
      <c r="AP47" s="164">
        <f>AP58</f>
        <v>41</v>
      </c>
    </row>
    <row r="48" s="115" customFormat="1" ht="15">
      <c r="A48" s="165" t="s">
        <v>281</v>
      </c>
      <c r="B48" s="166">
        <f t="shared" ref="B48:B49" si="2">C136</f>
        <v>0.078163170639641913</v>
      </c>
      <c r="C48" s="166">
        <f t="shared" ref="C48:M49" si="3">D136</f>
        <v>0.052628968689616612</v>
      </c>
      <c r="D48" s="166">
        <f t="shared" si="3"/>
        <v>0.044208979893394937</v>
      </c>
      <c r="E48" s="166">
        <f t="shared" si="3"/>
        <v>0.044208979893394937</v>
      </c>
      <c r="F48" s="166">
        <f t="shared" si="3"/>
        <v>0.044208979893394937</v>
      </c>
      <c r="G48" s="166">
        <f t="shared" si="3"/>
        <v>0.044208979893394937</v>
      </c>
      <c r="H48" s="166">
        <f t="shared" si="3"/>
        <v>0.044208979893394937</v>
      </c>
      <c r="I48" s="166">
        <f t="shared" si="3"/>
        <v>0.044208979893394937</v>
      </c>
      <c r="J48" s="166">
        <f t="shared" si="3"/>
        <v>0.044208979893394937</v>
      </c>
      <c r="K48" s="166">
        <f t="shared" si="3"/>
        <v>0.044208979893394937</v>
      </c>
      <c r="L48" s="166">
        <f t="shared" si="3"/>
        <v>0.044208979893394937</v>
      </c>
      <c r="M48" s="166">
        <f t="shared" si="3"/>
        <v>0.044208979893394937</v>
      </c>
      <c r="N48" s="166">
        <f t="shared" ref="N48:AP49" si="4">N136</f>
        <v>0.044208979893394937</v>
      </c>
      <c r="O48" s="166">
        <f t="shared" si="4"/>
        <v>0.044208979893394937</v>
      </c>
      <c r="P48" s="166">
        <f t="shared" si="4"/>
        <v>0.044208979893394937</v>
      </c>
      <c r="Q48" s="166">
        <f t="shared" si="4"/>
        <v>0.044208979893394937</v>
      </c>
      <c r="R48" s="166">
        <f t="shared" si="4"/>
        <v>0.044208979893394937</v>
      </c>
      <c r="S48" s="166">
        <f t="shared" si="4"/>
        <v>0.044208979893394937</v>
      </c>
      <c r="T48" s="166">
        <f t="shared" si="4"/>
        <v>0.044208979893394937</v>
      </c>
      <c r="U48" s="166">
        <f t="shared" si="4"/>
        <v>0.044208979893394937</v>
      </c>
      <c r="V48" s="166">
        <f t="shared" si="4"/>
        <v>0.044208979893394937</v>
      </c>
      <c r="W48" s="166">
        <f t="shared" si="4"/>
        <v>0.044208979893394937</v>
      </c>
      <c r="X48" s="166">
        <f t="shared" si="4"/>
        <v>0.044208979893394937</v>
      </c>
      <c r="Y48" s="166">
        <f t="shared" si="4"/>
        <v>0.044208979893394937</v>
      </c>
      <c r="Z48" s="166">
        <f t="shared" si="4"/>
        <v>0.044208979893394937</v>
      </c>
      <c r="AA48" s="166">
        <f t="shared" si="4"/>
        <v>0.044208979893394937</v>
      </c>
      <c r="AB48" s="166">
        <f t="shared" si="4"/>
        <v>0.044208979893394937</v>
      </c>
      <c r="AC48" s="166">
        <f t="shared" si="4"/>
        <v>0.044208979893394937</v>
      </c>
      <c r="AD48" s="166">
        <f t="shared" si="4"/>
        <v>0.044208979893394937</v>
      </c>
      <c r="AE48" s="166">
        <f t="shared" si="4"/>
        <v>0.044208979893394937</v>
      </c>
      <c r="AF48" s="166">
        <f t="shared" si="4"/>
        <v>0.044208979893394937</v>
      </c>
      <c r="AG48" s="166">
        <f t="shared" si="4"/>
        <v>0.044208979893394937</v>
      </c>
      <c r="AH48" s="166">
        <f t="shared" si="4"/>
        <v>0.044208979893394937</v>
      </c>
      <c r="AI48" s="166">
        <f t="shared" si="4"/>
        <v>0.044208979893394937</v>
      </c>
      <c r="AJ48" s="166">
        <f t="shared" si="4"/>
        <v>0.044208979893394937</v>
      </c>
      <c r="AK48" s="166">
        <f t="shared" si="4"/>
        <v>0.044208979893394937</v>
      </c>
      <c r="AL48" s="166">
        <f t="shared" si="4"/>
        <v>0.044208979893394937</v>
      </c>
      <c r="AM48" s="166">
        <f t="shared" si="4"/>
        <v>0.044208979893394937</v>
      </c>
      <c r="AN48" s="166">
        <f t="shared" si="4"/>
        <v>0.044208979893394937</v>
      </c>
      <c r="AO48" s="166">
        <f t="shared" si="4"/>
        <v>0.044208979893394937</v>
      </c>
      <c r="AP48" s="166">
        <f t="shared" si="4"/>
        <v>0.044208979893394937</v>
      </c>
    </row>
    <row r="49" ht="15">
      <c r="A49" s="165" t="s">
        <v>282</v>
      </c>
      <c r="B49" s="166">
        <f t="shared" si="2"/>
        <v>0.078163170639641913</v>
      </c>
      <c r="C49" s="166">
        <f t="shared" si="3"/>
        <v>0.13490578638953354</v>
      </c>
      <c r="D49" s="166">
        <f t="shared" si="3"/>
        <v>0.18507881348092603</v>
      </c>
      <c r="E49" s="166">
        <f t="shared" si="3"/>
        <v>0.23746993891819246</v>
      </c>
      <c r="F49" s="166">
        <f t="shared" si="3"/>
        <v>0.29217722256650736</v>
      </c>
      <c r="G49" s="166">
        <f t="shared" si="3"/>
        <v>0.34930305941765294</v>
      </c>
      <c r="H49" s="166">
        <f t="shared" si="3"/>
        <v>0.40895437124154421</v>
      </c>
      <c r="I49" s="166">
        <f t="shared" si="3"/>
        <v>0.47124280671047258</v>
      </c>
      <c r="J49" s="166">
        <f t="shared" si="3"/>
        <v>0.53628495037063773</v>
      </c>
      <c r="K49" s="166">
        <f t="shared" si="3"/>
        <v>0.60420254085209835</v>
      </c>
      <c r="L49" s="166">
        <f t="shared" si="3"/>
        <v>0.67512269872556185</v>
      </c>
      <c r="M49" s="166">
        <f t="shared" si="3"/>
        <v>0.74917816443248952</v>
      </c>
      <c r="N49" s="166">
        <f t="shared" si="4"/>
        <v>0.74917816443248952</v>
      </c>
      <c r="O49" s="166">
        <f t="shared" si="4"/>
        <v>0.82650754673385074</v>
      </c>
      <c r="P49" s="166">
        <f t="shared" si="4"/>
        <v>0.90725558214254165</v>
      </c>
      <c r="Q49" s="166">
        <f t="shared" si="4"/>
        <v>0.99157340582504649</v>
      </c>
      <c r="R49" s="166">
        <f t="shared" si="4"/>
        <v>1.079618834479386</v>
      </c>
      <c r="S49" s="166">
        <f t="shared" si="4"/>
        <v>1.1715566617188107</v>
      </c>
      <c r="T49" s="166">
        <f t="shared" si="4"/>
        <v>1.2675589665141054</v>
      </c>
      <c r="U49" s="166">
        <f t="shared" si="4"/>
        <v>1.3678054352718148</v>
      </c>
      <c r="V49" s="166">
        <f t="shared" si="4"/>
        <v>1.4724836981512177</v>
      </c>
      <c r="W49" s="166">
        <f t="shared" si="4"/>
        <v>1.5817896802495315</v>
      </c>
      <c r="X49" s="166">
        <f t="shared" si="4"/>
        <v>1.6959279683126574</v>
      </c>
      <c r="Y49" s="166">
        <f t="shared" si="4"/>
        <v>1.8151121936578325</v>
      </c>
      <c r="Z49" s="166">
        <f t="shared" si="4"/>
        <v>1.9395654320249025</v>
      </c>
      <c r="AA49" s="166">
        <f t="shared" si="4"/>
        <v>2.0695206211046102</v>
      </c>
      <c r="AB49" s="166">
        <f t="shared" si="4"/>
        <v>2.2052209965253851</v>
      </c>
      <c r="AC49" s="166">
        <f t="shared" si="4"/>
        <v>2.3469205471146628</v>
      </c>
      <c r="AD49" s="166">
        <f t="shared" si="4"/>
        <v>2.4948844902868452</v>
      </c>
      <c r="AE49" s="166">
        <f t="shared" si="4"/>
        <v>2.6493897684476742</v>
      </c>
      <c r="AF49" s="166">
        <f t="shared" si="4"/>
        <v>2.8107255673441385</v>
      </c>
      <c r="AG49" s="166">
        <f t="shared" si="4"/>
        <v>2.9791938573301016</v>
      </c>
      <c r="AH49" s="166">
        <f t="shared" si="4"/>
        <v>3.1551099585607281</v>
      </c>
      <c r="AI49" s="166">
        <f t="shared" si="4"/>
        <v>3.3388031311735844</v>
      </c>
      <c r="AJ49" s="166">
        <f t="shared" si="4"/>
        <v>3.5306171915610358</v>
      </c>
      <c r="AK49" s="166">
        <f t="shared" si="4"/>
        <v>3.7309111558874273</v>
      </c>
      <c r="AL49" s="166">
        <f t="shared" si="4"/>
        <v>3.9400599120554922</v>
      </c>
      <c r="AM49" s="166">
        <f t="shared" si="4"/>
        <v>4.1584549213797199</v>
      </c>
      <c r="AN49" s="166">
        <f t="shared" si="4"/>
        <v>4.3865049512799796</v>
      </c>
      <c r="AO49" s="166">
        <f t="shared" si="4"/>
        <v>4.6246368403667883</v>
      </c>
      <c r="AP49" s="166">
        <f t="shared" si="4"/>
        <v>4.8732962973502119</v>
      </c>
      <c r="AQ49" s="115"/>
      <c r="AR49" s="115"/>
      <c r="AS49" s="115"/>
    </row>
    <row r="50" ht="15">
      <c r="A50" s="167" t="s">
        <v>283</v>
      </c>
      <c r="B50" s="168">
        <f>IF($B$124="да",($B$126-0.05),0)</f>
        <v>0</v>
      </c>
      <c r="C50" s="168">
        <f>C108*(1+C49)</f>
        <v>0</v>
      </c>
      <c r="D50" s="168">
        <f t="shared" ref="D50:AP50" si="5">D108*(1+D49)</f>
        <v>0</v>
      </c>
      <c r="E50" s="168">
        <f t="shared" si="5"/>
        <v>0</v>
      </c>
      <c r="F50" s="168">
        <f t="shared" si="5"/>
        <v>0</v>
      </c>
      <c r="G50" s="168">
        <f t="shared" si="5"/>
        <v>0</v>
      </c>
      <c r="H50" s="168">
        <f t="shared" si="5"/>
        <v>0</v>
      </c>
      <c r="I50" s="168">
        <f t="shared" si="5"/>
        <v>0</v>
      </c>
      <c r="J50" s="168">
        <f t="shared" si="5"/>
        <v>0</v>
      </c>
      <c r="K50" s="168">
        <f t="shared" si="5"/>
        <v>0</v>
      </c>
      <c r="L50" s="168">
        <f t="shared" si="5"/>
        <v>0</v>
      </c>
      <c r="M50" s="168">
        <f t="shared" si="5"/>
        <v>0</v>
      </c>
      <c r="N50" s="168">
        <f t="shared" si="5"/>
        <v>0</v>
      </c>
      <c r="O50" s="168">
        <f t="shared" si="5"/>
        <v>0</v>
      </c>
      <c r="P50" s="168">
        <f t="shared" si="5"/>
        <v>0</v>
      </c>
      <c r="Q50" s="168">
        <f t="shared" si="5"/>
        <v>0</v>
      </c>
      <c r="R50" s="168">
        <f t="shared" si="5"/>
        <v>0</v>
      </c>
      <c r="S50" s="168">
        <f t="shared" si="5"/>
        <v>0</v>
      </c>
      <c r="T50" s="168">
        <f t="shared" si="5"/>
        <v>0</v>
      </c>
      <c r="U50" s="168">
        <f t="shared" si="5"/>
        <v>0</v>
      </c>
      <c r="V50" s="168">
        <f t="shared" si="5"/>
        <v>0</v>
      </c>
      <c r="W50" s="168">
        <f t="shared" si="5"/>
        <v>0</v>
      </c>
      <c r="X50" s="168">
        <f t="shared" si="5"/>
        <v>0</v>
      </c>
      <c r="Y50" s="168">
        <f t="shared" si="5"/>
        <v>0</v>
      </c>
      <c r="Z50" s="168">
        <f t="shared" si="5"/>
        <v>0</v>
      </c>
      <c r="AA50" s="168">
        <f t="shared" si="5"/>
        <v>0</v>
      </c>
      <c r="AB50" s="168">
        <f t="shared" si="5"/>
        <v>0</v>
      </c>
      <c r="AC50" s="168">
        <f t="shared" si="5"/>
        <v>0</v>
      </c>
      <c r="AD50" s="168">
        <f t="shared" si="5"/>
        <v>0</v>
      </c>
      <c r="AE50" s="168">
        <f t="shared" si="5"/>
        <v>0</v>
      </c>
      <c r="AF50" s="168">
        <f t="shared" si="5"/>
        <v>0</v>
      </c>
      <c r="AG50" s="168">
        <f t="shared" si="5"/>
        <v>0</v>
      </c>
      <c r="AH50" s="168">
        <f t="shared" si="5"/>
        <v>0</v>
      </c>
      <c r="AI50" s="168">
        <f t="shared" si="5"/>
        <v>0</v>
      </c>
      <c r="AJ50" s="168">
        <f t="shared" si="5"/>
        <v>0</v>
      </c>
      <c r="AK50" s="168">
        <f t="shared" si="5"/>
        <v>0</v>
      </c>
      <c r="AL50" s="168">
        <f t="shared" si="5"/>
        <v>0</v>
      </c>
      <c r="AM50" s="168">
        <f t="shared" si="5"/>
        <v>0</v>
      </c>
      <c r="AN50" s="168">
        <f t="shared" si="5"/>
        <v>0</v>
      </c>
      <c r="AO50" s="168">
        <f t="shared" si="5"/>
        <v>0</v>
      </c>
      <c r="AP50" s="168">
        <f t="shared" si="5"/>
        <v>0</v>
      </c>
      <c r="AQ50" s="115"/>
      <c r="AR50" s="115"/>
      <c r="AS50" s="115"/>
    </row>
    <row r="52" ht="15">
      <c r="A52" s="169" t="s">
        <v>284</v>
      </c>
      <c r="B52" s="170">
        <f>B58</f>
        <v>1</v>
      </c>
      <c r="C52" s="170">
        <f t="shared" ref="C52:AO52" si="6">C58</f>
        <v>2</v>
      </c>
      <c r="D52" s="170">
        <f t="shared" si="6"/>
        <v>3</v>
      </c>
      <c r="E52" s="170">
        <f t="shared" si="6"/>
        <v>4</v>
      </c>
      <c r="F52" s="170">
        <f t="shared" si="6"/>
        <v>5</v>
      </c>
      <c r="G52" s="170">
        <f t="shared" si="6"/>
        <v>6</v>
      </c>
      <c r="H52" s="170">
        <f t="shared" si="6"/>
        <v>7</v>
      </c>
      <c r="I52" s="170">
        <f t="shared" si="6"/>
        <v>8</v>
      </c>
      <c r="J52" s="170">
        <f t="shared" si="6"/>
        <v>9</v>
      </c>
      <c r="K52" s="170">
        <f t="shared" si="6"/>
        <v>10</v>
      </c>
      <c r="L52" s="170">
        <f t="shared" si="6"/>
        <v>11</v>
      </c>
      <c r="M52" s="170">
        <f t="shared" si="6"/>
        <v>12</v>
      </c>
      <c r="N52" s="170">
        <f t="shared" si="6"/>
        <v>13</v>
      </c>
      <c r="O52" s="170">
        <f t="shared" si="6"/>
        <v>14</v>
      </c>
      <c r="P52" s="170">
        <f t="shared" si="6"/>
        <v>15</v>
      </c>
      <c r="Q52" s="170">
        <f t="shared" si="6"/>
        <v>16</v>
      </c>
      <c r="R52" s="170">
        <f t="shared" si="6"/>
        <v>17</v>
      </c>
      <c r="S52" s="170">
        <f t="shared" si="6"/>
        <v>18</v>
      </c>
      <c r="T52" s="170">
        <f t="shared" si="6"/>
        <v>19</v>
      </c>
      <c r="U52" s="170">
        <f t="shared" si="6"/>
        <v>20</v>
      </c>
      <c r="V52" s="170">
        <f t="shared" si="6"/>
        <v>21</v>
      </c>
      <c r="W52" s="170">
        <f t="shared" si="6"/>
        <v>22</v>
      </c>
      <c r="X52" s="170">
        <f t="shared" si="6"/>
        <v>23</v>
      </c>
      <c r="Y52" s="170">
        <f t="shared" si="6"/>
        <v>24</v>
      </c>
      <c r="Z52" s="170">
        <f t="shared" si="6"/>
        <v>25</v>
      </c>
      <c r="AA52" s="170">
        <f t="shared" si="6"/>
        <v>26</v>
      </c>
      <c r="AB52" s="170">
        <f t="shared" si="6"/>
        <v>27</v>
      </c>
      <c r="AC52" s="170">
        <f t="shared" si="6"/>
        <v>28</v>
      </c>
      <c r="AD52" s="170">
        <f t="shared" si="6"/>
        <v>29</v>
      </c>
      <c r="AE52" s="170">
        <f t="shared" si="6"/>
        <v>30</v>
      </c>
      <c r="AF52" s="170">
        <f t="shared" si="6"/>
        <v>31</v>
      </c>
      <c r="AG52" s="170">
        <f t="shared" si="6"/>
        <v>32</v>
      </c>
      <c r="AH52" s="170">
        <f t="shared" si="6"/>
        <v>33</v>
      </c>
      <c r="AI52" s="170">
        <f t="shared" si="6"/>
        <v>34</v>
      </c>
      <c r="AJ52" s="170">
        <f t="shared" si="6"/>
        <v>35</v>
      </c>
      <c r="AK52" s="170">
        <f t="shared" si="6"/>
        <v>36</v>
      </c>
      <c r="AL52" s="170">
        <f t="shared" si="6"/>
        <v>37</v>
      </c>
      <c r="AM52" s="170">
        <f t="shared" si="6"/>
        <v>38</v>
      </c>
      <c r="AN52" s="170">
        <f t="shared" si="6"/>
        <v>39</v>
      </c>
      <c r="AO52" s="170">
        <f t="shared" si="6"/>
        <v>40</v>
      </c>
      <c r="AP52" s="170">
        <f>AP58</f>
        <v>41</v>
      </c>
    </row>
    <row r="53" ht="15">
      <c r="A53" s="171" t="s">
        <v>285</v>
      </c>
      <c r="B53" s="172">
        <v>0</v>
      </c>
      <c r="C53" s="172">
        <f t="shared" ref="C53:AP53" si="7">B53+B54-B55</f>
        <v>0</v>
      </c>
      <c r="D53" s="172">
        <f t="shared" si="7"/>
        <v>0</v>
      </c>
      <c r="E53" s="172">
        <f t="shared" si="7"/>
        <v>0</v>
      </c>
      <c r="F53" s="172">
        <f t="shared" si="7"/>
        <v>0</v>
      </c>
      <c r="G53" s="172">
        <f t="shared" si="7"/>
        <v>0</v>
      </c>
      <c r="H53" s="172">
        <f t="shared" si="7"/>
        <v>0</v>
      </c>
      <c r="I53" s="172">
        <f t="shared" si="7"/>
        <v>0</v>
      </c>
      <c r="J53" s="172">
        <f t="shared" si="7"/>
        <v>0</v>
      </c>
      <c r="K53" s="172">
        <f t="shared" si="7"/>
        <v>0</v>
      </c>
      <c r="L53" s="172">
        <f t="shared" si="7"/>
        <v>0</v>
      </c>
      <c r="M53" s="172">
        <f t="shared" si="7"/>
        <v>0</v>
      </c>
      <c r="N53" s="172">
        <f t="shared" si="7"/>
        <v>0</v>
      </c>
      <c r="O53" s="172">
        <f t="shared" si="7"/>
        <v>0</v>
      </c>
      <c r="P53" s="172">
        <f t="shared" si="7"/>
        <v>0</v>
      </c>
      <c r="Q53" s="172">
        <f t="shared" si="7"/>
        <v>0</v>
      </c>
      <c r="R53" s="172">
        <f t="shared" si="7"/>
        <v>0</v>
      </c>
      <c r="S53" s="172">
        <f t="shared" si="7"/>
        <v>0</v>
      </c>
      <c r="T53" s="172">
        <f t="shared" si="7"/>
        <v>0</v>
      </c>
      <c r="U53" s="172">
        <f t="shared" si="7"/>
        <v>0</v>
      </c>
      <c r="V53" s="172">
        <f t="shared" si="7"/>
        <v>0</v>
      </c>
      <c r="W53" s="172">
        <f t="shared" si="7"/>
        <v>0</v>
      </c>
      <c r="X53" s="172">
        <f t="shared" si="7"/>
        <v>0</v>
      </c>
      <c r="Y53" s="172">
        <f t="shared" si="7"/>
        <v>0</v>
      </c>
      <c r="Z53" s="172">
        <f t="shared" si="7"/>
        <v>0</v>
      </c>
      <c r="AA53" s="172">
        <f t="shared" si="7"/>
        <v>0</v>
      </c>
      <c r="AB53" s="172">
        <f t="shared" si="7"/>
        <v>0</v>
      </c>
      <c r="AC53" s="172">
        <f t="shared" si="7"/>
        <v>0</v>
      </c>
      <c r="AD53" s="172">
        <f t="shared" si="7"/>
        <v>0</v>
      </c>
      <c r="AE53" s="172">
        <f t="shared" si="7"/>
        <v>0</v>
      </c>
      <c r="AF53" s="172">
        <f t="shared" si="7"/>
        <v>0</v>
      </c>
      <c r="AG53" s="172">
        <f t="shared" si="7"/>
        <v>0</v>
      </c>
      <c r="AH53" s="172">
        <f t="shared" si="7"/>
        <v>0</v>
      </c>
      <c r="AI53" s="172">
        <f t="shared" si="7"/>
        <v>0</v>
      </c>
      <c r="AJ53" s="172">
        <f t="shared" si="7"/>
        <v>0</v>
      </c>
      <c r="AK53" s="172">
        <f t="shared" si="7"/>
        <v>0</v>
      </c>
      <c r="AL53" s="172">
        <f t="shared" si="7"/>
        <v>0</v>
      </c>
      <c r="AM53" s="172">
        <f t="shared" si="7"/>
        <v>0</v>
      </c>
      <c r="AN53" s="172">
        <f t="shared" si="7"/>
        <v>0</v>
      </c>
      <c r="AO53" s="172">
        <f t="shared" si="7"/>
        <v>0</v>
      </c>
      <c r="AP53" s="172">
        <f t="shared" si="7"/>
        <v>0</v>
      </c>
    </row>
    <row r="54" ht="15">
      <c r="A54" s="171" t="s">
        <v>286</v>
      </c>
      <c r="B54" s="172">
        <f>B25*B28*B43*1.18</f>
        <v>0</v>
      </c>
      <c r="C54" s="172">
        <v>0</v>
      </c>
      <c r="D54" s="172">
        <v>0</v>
      </c>
      <c r="E54" s="172">
        <v>0</v>
      </c>
      <c r="F54" s="172">
        <v>0</v>
      </c>
      <c r="G54" s="172">
        <v>0</v>
      </c>
      <c r="H54" s="172">
        <v>0</v>
      </c>
      <c r="I54" s="172">
        <v>0</v>
      </c>
      <c r="J54" s="172">
        <v>0</v>
      </c>
      <c r="K54" s="172">
        <v>0</v>
      </c>
      <c r="L54" s="172">
        <v>0</v>
      </c>
      <c r="M54" s="172">
        <v>0</v>
      </c>
      <c r="N54" s="172">
        <v>0</v>
      </c>
      <c r="O54" s="172">
        <v>0</v>
      </c>
      <c r="P54" s="172">
        <v>0</v>
      </c>
      <c r="Q54" s="172">
        <v>0</v>
      </c>
      <c r="R54" s="172">
        <v>0</v>
      </c>
      <c r="S54" s="172">
        <v>0</v>
      </c>
      <c r="T54" s="172">
        <v>0</v>
      </c>
      <c r="U54" s="172">
        <v>0</v>
      </c>
      <c r="V54" s="172">
        <v>0</v>
      </c>
      <c r="W54" s="172">
        <v>0</v>
      </c>
      <c r="X54" s="172">
        <v>0</v>
      </c>
      <c r="Y54" s="172">
        <v>0</v>
      </c>
      <c r="Z54" s="172">
        <v>0</v>
      </c>
      <c r="AA54" s="172">
        <v>0</v>
      </c>
      <c r="AB54" s="172">
        <v>0</v>
      </c>
      <c r="AC54" s="172">
        <v>0</v>
      </c>
      <c r="AD54" s="172">
        <v>0</v>
      </c>
      <c r="AE54" s="172">
        <v>0</v>
      </c>
      <c r="AF54" s="172">
        <v>0</v>
      </c>
      <c r="AG54" s="172">
        <v>0</v>
      </c>
      <c r="AH54" s="172">
        <v>0</v>
      </c>
      <c r="AI54" s="172">
        <v>0</v>
      </c>
      <c r="AJ54" s="172">
        <v>0</v>
      </c>
      <c r="AK54" s="172">
        <v>0</v>
      </c>
      <c r="AL54" s="172">
        <v>0</v>
      </c>
      <c r="AM54" s="172">
        <v>0</v>
      </c>
      <c r="AN54" s="172">
        <v>0</v>
      </c>
      <c r="AO54" s="172">
        <v>0</v>
      </c>
      <c r="AP54" s="172">
        <v>0</v>
      </c>
    </row>
    <row r="55" ht="15">
      <c r="A55" s="171" t="s">
        <v>287</v>
      </c>
      <c r="B55" s="172">
        <f>$B$54/$B$40</f>
        <v>0</v>
      </c>
      <c r="C55" s="172">
        <f t="shared" ref="C55:AP55" si="8">IF(ROUND(C53,1)=0,0,B55+C54/$B$40)</f>
        <v>0</v>
      </c>
      <c r="D55" s="172">
        <f t="shared" si="8"/>
        <v>0</v>
      </c>
      <c r="E55" s="172">
        <f t="shared" si="8"/>
        <v>0</v>
      </c>
      <c r="F55" s="172">
        <f t="shared" si="8"/>
        <v>0</v>
      </c>
      <c r="G55" s="172">
        <f t="shared" si="8"/>
        <v>0</v>
      </c>
      <c r="H55" s="172">
        <f t="shared" si="8"/>
        <v>0</v>
      </c>
      <c r="I55" s="172">
        <f t="shared" si="8"/>
        <v>0</v>
      </c>
      <c r="J55" s="172">
        <f t="shared" si="8"/>
        <v>0</v>
      </c>
      <c r="K55" s="172">
        <f t="shared" si="8"/>
        <v>0</v>
      </c>
      <c r="L55" s="172">
        <f t="shared" si="8"/>
        <v>0</v>
      </c>
      <c r="M55" s="172">
        <f t="shared" si="8"/>
        <v>0</v>
      </c>
      <c r="N55" s="172">
        <f t="shared" si="8"/>
        <v>0</v>
      </c>
      <c r="O55" s="172">
        <f t="shared" si="8"/>
        <v>0</v>
      </c>
      <c r="P55" s="172">
        <f t="shared" si="8"/>
        <v>0</v>
      </c>
      <c r="Q55" s="172">
        <f t="shared" si="8"/>
        <v>0</v>
      </c>
      <c r="R55" s="172">
        <f t="shared" si="8"/>
        <v>0</v>
      </c>
      <c r="S55" s="172">
        <f t="shared" si="8"/>
        <v>0</v>
      </c>
      <c r="T55" s="172">
        <f t="shared" si="8"/>
        <v>0</v>
      </c>
      <c r="U55" s="172">
        <f t="shared" si="8"/>
        <v>0</v>
      </c>
      <c r="V55" s="172">
        <f t="shared" si="8"/>
        <v>0</v>
      </c>
      <c r="W55" s="172">
        <f t="shared" si="8"/>
        <v>0</v>
      </c>
      <c r="X55" s="172">
        <f t="shared" si="8"/>
        <v>0</v>
      </c>
      <c r="Y55" s="172">
        <f t="shared" si="8"/>
        <v>0</v>
      </c>
      <c r="Z55" s="172">
        <f t="shared" si="8"/>
        <v>0</v>
      </c>
      <c r="AA55" s="172">
        <f t="shared" si="8"/>
        <v>0</v>
      </c>
      <c r="AB55" s="172">
        <f t="shared" si="8"/>
        <v>0</v>
      </c>
      <c r="AC55" s="172">
        <f t="shared" si="8"/>
        <v>0</v>
      </c>
      <c r="AD55" s="172">
        <f t="shared" si="8"/>
        <v>0</v>
      </c>
      <c r="AE55" s="172">
        <f t="shared" si="8"/>
        <v>0</v>
      </c>
      <c r="AF55" s="172">
        <f t="shared" si="8"/>
        <v>0</v>
      </c>
      <c r="AG55" s="172">
        <f t="shared" si="8"/>
        <v>0</v>
      </c>
      <c r="AH55" s="172">
        <f t="shared" si="8"/>
        <v>0</v>
      </c>
      <c r="AI55" s="172">
        <f t="shared" si="8"/>
        <v>0</v>
      </c>
      <c r="AJ55" s="172">
        <f t="shared" si="8"/>
        <v>0</v>
      </c>
      <c r="AK55" s="172">
        <f t="shared" si="8"/>
        <v>0</v>
      </c>
      <c r="AL55" s="172">
        <f t="shared" si="8"/>
        <v>0</v>
      </c>
      <c r="AM55" s="172">
        <f t="shared" si="8"/>
        <v>0</v>
      </c>
      <c r="AN55" s="172">
        <f t="shared" si="8"/>
        <v>0</v>
      </c>
      <c r="AO55" s="172">
        <f t="shared" si="8"/>
        <v>0</v>
      </c>
      <c r="AP55" s="172">
        <f t="shared" si="8"/>
        <v>0</v>
      </c>
    </row>
    <row r="56" ht="15">
      <c r="A56" s="173" t="s">
        <v>288</v>
      </c>
      <c r="B56" s="174">
        <f t="shared" ref="B56:AP56" si="9">AVERAGE(SUM(B53:B54),(SUM(B53:B54)-B55))*$B$42</f>
        <v>0</v>
      </c>
      <c r="C56" s="174">
        <f t="shared" si="9"/>
        <v>0</v>
      </c>
      <c r="D56" s="174">
        <f t="shared" si="9"/>
        <v>0</v>
      </c>
      <c r="E56" s="174">
        <f t="shared" si="9"/>
        <v>0</v>
      </c>
      <c r="F56" s="174">
        <f t="shared" si="9"/>
        <v>0</v>
      </c>
      <c r="G56" s="174">
        <f t="shared" si="9"/>
        <v>0</v>
      </c>
      <c r="H56" s="174">
        <f t="shared" si="9"/>
        <v>0</v>
      </c>
      <c r="I56" s="174">
        <f t="shared" si="9"/>
        <v>0</v>
      </c>
      <c r="J56" s="174">
        <f t="shared" si="9"/>
        <v>0</v>
      </c>
      <c r="K56" s="174">
        <f t="shared" si="9"/>
        <v>0</v>
      </c>
      <c r="L56" s="174">
        <f t="shared" si="9"/>
        <v>0</v>
      </c>
      <c r="M56" s="174">
        <f t="shared" si="9"/>
        <v>0</v>
      </c>
      <c r="N56" s="174">
        <f t="shared" si="9"/>
        <v>0</v>
      </c>
      <c r="O56" s="174">
        <f t="shared" si="9"/>
        <v>0</v>
      </c>
      <c r="P56" s="174">
        <f t="shared" si="9"/>
        <v>0</v>
      </c>
      <c r="Q56" s="174">
        <f t="shared" si="9"/>
        <v>0</v>
      </c>
      <c r="R56" s="174">
        <f t="shared" si="9"/>
        <v>0</v>
      </c>
      <c r="S56" s="174">
        <f t="shared" si="9"/>
        <v>0</v>
      </c>
      <c r="T56" s="174">
        <f t="shared" si="9"/>
        <v>0</v>
      </c>
      <c r="U56" s="174">
        <f t="shared" si="9"/>
        <v>0</v>
      </c>
      <c r="V56" s="174">
        <f t="shared" si="9"/>
        <v>0</v>
      </c>
      <c r="W56" s="174">
        <f t="shared" si="9"/>
        <v>0</v>
      </c>
      <c r="X56" s="174">
        <f t="shared" si="9"/>
        <v>0</v>
      </c>
      <c r="Y56" s="174">
        <f t="shared" si="9"/>
        <v>0</v>
      </c>
      <c r="Z56" s="174">
        <f t="shared" si="9"/>
        <v>0</v>
      </c>
      <c r="AA56" s="174">
        <f t="shared" si="9"/>
        <v>0</v>
      </c>
      <c r="AB56" s="174">
        <f t="shared" si="9"/>
        <v>0</v>
      </c>
      <c r="AC56" s="174">
        <f t="shared" si="9"/>
        <v>0</v>
      </c>
      <c r="AD56" s="174">
        <f t="shared" si="9"/>
        <v>0</v>
      </c>
      <c r="AE56" s="174">
        <f t="shared" si="9"/>
        <v>0</v>
      </c>
      <c r="AF56" s="174">
        <f t="shared" si="9"/>
        <v>0</v>
      </c>
      <c r="AG56" s="174">
        <f t="shared" si="9"/>
        <v>0</v>
      </c>
      <c r="AH56" s="174">
        <f t="shared" si="9"/>
        <v>0</v>
      </c>
      <c r="AI56" s="174">
        <f t="shared" si="9"/>
        <v>0</v>
      </c>
      <c r="AJ56" s="174">
        <f t="shared" si="9"/>
        <v>0</v>
      </c>
      <c r="AK56" s="174">
        <f t="shared" si="9"/>
        <v>0</v>
      </c>
      <c r="AL56" s="174">
        <f t="shared" si="9"/>
        <v>0</v>
      </c>
      <c r="AM56" s="174">
        <f t="shared" si="9"/>
        <v>0</v>
      </c>
      <c r="AN56" s="174">
        <f t="shared" si="9"/>
        <v>0</v>
      </c>
      <c r="AO56" s="174">
        <f t="shared" si="9"/>
        <v>0</v>
      </c>
      <c r="AP56" s="174">
        <f t="shared" si="9"/>
        <v>0</v>
      </c>
    </row>
    <row r="57" s="175" customFormat="1" ht="15">
      <c r="A57" s="176"/>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c r="AI57" s="177"/>
      <c r="AJ57" s="177"/>
      <c r="AK57" s="177"/>
      <c r="AL57" s="177"/>
      <c r="AM57" s="177"/>
      <c r="AN57" s="177"/>
      <c r="AO57" s="177"/>
      <c r="AP57" s="177"/>
      <c r="AQ57" s="118"/>
      <c r="AR57" s="118"/>
      <c r="AS57" s="118"/>
    </row>
    <row r="58" ht="15">
      <c r="A58" s="169" t="s">
        <v>289</v>
      </c>
      <c r="B58" s="170">
        <v>1</v>
      </c>
      <c r="C58" s="170">
        <f>B58+1</f>
        <v>2</v>
      </c>
      <c r="D58" s="170">
        <f t="shared" ref="D58:AP58" si="10">C58+1</f>
        <v>3</v>
      </c>
      <c r="E58" s="170">
        <f t="shared" si="10"/>
        <v>4</v>
      </c>
      <c r="F58" s="170">
        <f t="shared" si="10"/>
        <v>5</v>
      </c>
      <c r="G58" s="170">
        <f t="shared" si="10"/>
        <v>6</v>
      </c>
      <c r="H58" s="170">
        <f t="shared" si="10"/>
        <v>7</v>
      </c>
      <c r="I58" s="170">
        <f t="shared" si="10"/>
        <v>8</v>
      </c>
      <c r="J58" s="170">
        <f t="shared" si="10"/>
        <v>9</v>
      </c>
      <c r="K58" s="170">
        <f t="shared" si="10"/>
        <v>10</v>
      </c>
      <c r="L58" s="170">
        <f t="shared" si="10"/>
        <v>11</v>
      </c>
      <c r="M58" s="170">
        <f t="shared" si="10"/>
        <v>12</v>
      </c>
      <c r="N58" s="170">
        <f t="shared" si="10"/>
        <v>13</v>
      </c>
      <c r="O58" s="170">
        <f t="shared" si="10"/>
        <v>14</v>
      </c>
      <c r="P58" s="170">
        <f t="shared" si="10"/>
        <v>15</v>
      </c>
      <c r="Q58" s="170">
        <f t="shared" si="10"/>
        <v>16</v>
      </c>
      <c r="R58" s="170">
        <f t="shared" si="10"/>
        <v>17</v>
      </c>
      <c r="S58" s="170">
        <f t="shared" si="10"/>
        <v>18</v>
      </c>
      <c r="T58" s="170">
        <f t="shared" si="10"/>
        <v>19</v>
      </c>
      <c r="U58" s="170">
        <f t="shared" si="10"/>
        <v>20</v>
      </c>
      <c r="V58" s="170">
        <f t="shared" si="10"/>
        <v>21</v>
      </c>
      <c r="W58" s="170">
        <f t="shared" si="10"/>
        <v>22</v>
      </c>
      <c r="X58" s="170">
        <f t="shared" si="10"/>
        <v>23</v>
      </c>
      <c r="Y58" s="170">
        <f t="shared" si="10"/>
        <v>24</v>
      </c>
      <c r="Z58" s="170">
        <f t="shared" si="10"/>
        <v>25</v>
      </c>
      <c r="AA58" s="170">
        <f t="shared" si="10"/>
        <v>26</v>
      </c>
      <c r="AB58" s="170">
        <f t="shared" si="10"/>
        <v>27</v>
      </c>
      <c r="AC58" s="170">
        <f t="shared" si="10"/>
        <v>28</v>
      </c>
      <c r="AD58" s="170">
        <f t="shared" si="10"/>
        <v>29</v>
      </c>
      <c r="AE58" s="170">
        <f t="shared" si="10"/>
        <v>30</v>
      </c>
      <c r="AF58" s="170">
        <f t="shared" si="10"/>
        <v>31</v>
      </c>
      <c r="AG58" s="170">
        <f t="shared" si="10"/>
        <v>32</v>
      </c>
      <c r="AH58" s="170">
        <f t="shared" si="10"/>
        <v>33</v>
      </c>
      <c r="AI58" s="170">
        <f t="shared" si="10"/>
        <v>34</v>
      </c>
      <c r="AJ58" s="170">
        <f t="shared" si="10"/>
        <v>35</v>
      </c>
      <c r="AK58" s="170">
        <f t="shared" si="10"/>
        <v>36</v>
      </c>
      <c r="AL58" s="170">
        <f t="shared" si="10"/>
        <v>37</v>
      </c>
      <c r="AM58" s="170">
        <f t="shared" si="10"/>
        <v>38</v>
      </c>
      <c r="AN58" s="170">
        <f t="shared" si="10"/>
        <v>39</v>
      </c>
      <c r="AO58" s="170">
        <f t="shared" si="10"/>
        <v>40</v>
      </c>
      <c r="AP58" s="170">
        <f t="shared" si="10"/>
        <v>41</v>
      </c>
    </row>
    <row r="59" ht="14.25">
      <c r="A59" s="178" t="s">
        <v>290</v>
      </c>
      <c r="B59" s="179">
        <f t="shared" ref="B59:AP59" si="11">B50*$B$28</f>
        <v>0</v>
      </c>
      <c r="C59" s="179">
        <f t="shared" si="11"/>
        <v>0</v>
      </c>
      <c r="D59" s="179">
        <f t="shared" si="11"/>
        <v>0</v>
      </c>
      <c r="E59" s="179">
        <f t="shared" si="11"/>
        <v>0</v>
      </c>
      <c r="F59" s="179">
        <f t="shared" si="11"/>
        <v>0</v>
      </c>
      <c r="G59" s="179">
        <f t="shared" si="11"/>
        <v>0</v>
      </c>
      <c r="H59" s="179">
        <f t="shared" si="11"/>
        <v>0</v>
      </c>
      <c r="I59" s="179">
        <f t="shared" si="11"/>
        <v>0</v>
      </c>
      <c r="J59" s="179">
        <f t="shared" si="11"/>
        <v>0</v>
      </c>
      <c r="K59" s="179">
        <f t="shared" si="11"/>
        <v>0</v>
      </c>
      <c r="L59" s="179">
        <f t="shared" si="11"/>
        <v>0</v>
      </c>
      <c r="M59" s="179">
        <f t="shared" si="11"/>
        <v>0</v>
      </c>
      <c r="N59" s="179">
        <f t="shared" si="11"/>
        <v>0</v>
      </c>
      <c r="O59" s="179">
        <f t="shared" si="11"/>
        <v>0</v>
      </c>
      <c r="P59" s="179">
        <f t="shared" si="11"/>
        <v>0</v>
      </c>
      <c r="Q59" s="179">
        <f t="shared" si="11"/>
        <v>0</v>
      </c>
      <c r="R59" s="179">
        <f t="shared" si="11"/>
        <v>0</v>
      </c>
      <c r="S59" s="179">
        <f t="shared" si="11"/>
        <v>0</v>
      </c>
      <c r="T59" s="179">
        <f t="shared" si="11"/>
        <v>0</v>
      </c>
      <c r="U59" s="179">
        <f t="shared" si="11"/>
        <v>0</v>
      </c>
      <c r="V59" s="179">
        <f t="shared" si="11"/>
        <v>0</v>
      </c>
      <c r="W59" s="179">
        <f t="shared" si="11"/>
        <v>0</v>
      </c>
      <c r="X59" s="179">
        <f t="shared" si="11"/>
        <v>0</v>
      </c>
      <c r="Y59" s="179">
        <f t="shared" si="11"/>
        <v>0</v>
      </c>
      <c r="Z59" s="179">
        <f t="shared" si="11"/>
        <v>0</v>
      </c>
      <c r="AA59" s="179">
        <f t="shared" si="11"/>
        <v>0</v>
      </c>
      <c r="AB59" s="179">
        <f t="shared" si="11"/>
        <v>0</v>
      </c>
      <c r="AC59" s="179">
        <f t="shared" si="11"/>
        <v>0</v>
      </c>
      <c r="AD59" s="179">
        <f t="shared" si="11"/>
        <v>0</v>
      </c>
      <c r="AE59" s="179">
        <f t="shared" si="11"/>
        <v>0</v>
      </c>
      <c r="AF59" s="179">
        <f t="shared" si="11"/>
        <v>0</v>
      </c>
      <c r="AG59" s="179">
        <f t="shared" si="11"/>
        <v>0</v>
      </c>
      <c r="AH59" s="179">
        <f t="shared" si="11"/>
        <v>0</v>
      </c>
      <c r="AI59" s="179">
        <f t="shared" si="11"/>
        <v>0</v>
      </c>
      <c r="AJ59" s="179">
        <f t="shared" si="11"/>
        <v>0</v>
      </c>
      <c r="AK59" s="179">
        <f t="shared" si="11"/>
        <v>0</v>
      </c>
      <c r="AL59" s="179">
        <f t="shared" si="11"/>
        <v>0</v>
      </c>
      <c r="AM59" s="179">
        <f t="shared" si="11"/>
        <v>0</v>
      </c>
      <c r="AN59" s="179">
        <f t="shared" si="11"/>
        <v>0</v>
      </c>
      <c r="AO59" s="179">
        <f t="shared" si="11"/>
        <v>0</v>
      </c>
      <c r="AP59" s="179">
        <f t="shared" si="11"/>
        <v>0</v>
      </c>
    </row>
    <row r="60" ht="15">
      <c r="A60" s="171" t="s">
        <v>291</v>
      </c>
      <c r="B60" s="172">
        <f t="shared" ref="B60:Z60" si="12">SUM(B61:B65)</f>
        <v>0</v>
      </c>
      <c r="C60" s="172">
        <f t="shared" si="12"/>
        <v>0</v>
      </c>
      <c r="D60" s="172">
        <f>SUM(D61:D65)</f>
        <v>0</v>
      </c>
      <c r="E60" s="172">
        <f t="shared" si="12"/>
        <v>0</v>
      </c>
      <c r="F60" s="172">
        <f t="shared" si="12"/>
        <v>0</v>
      </c>
      <c r="G60" s="172">
        <f t="shared" si="12"/>
        <v>0</v>
      </c>
      <c r="H60" s="172">
        <f t="shared" si="12"/>
        <v>0</v>
      </c>
      <c r="I60" s="172">
        <f t="shared" si="12"/>
        <v>0</v>
      </c>
      <c r="J60" s="172">
        <f t="shared" si="12"/>
        <v>0</v>
      </c>
      <c r="K60" s="172">
        <f t="shared" si="12"/>
        <v>0</v>
      </c>
      <c r="L60" s="172">
        <f t="shared" si="12"/>
        <v>0</v>
      </c>
      <c r="M60" s="172">
        <f t="shared" si="12"/>
        <v>0</v>
      </c>
      <c r="N60" s="172">
        <f t="shared" si="12"/>
        <v>-38845.925196946497</v>
      </c>
      <c r="O60" s="172">
        <f t="shared" si="12"/>
        <v>-40563.263922918624</v>
      </c>
      <c r="P60" s="172">
        <f t="shared" si="12"/>
        <v>-42356.524442097405</v>
      </c>
      <c r="Q60" s="172">
        <f t="shared" si="12"/>
        <v>-44229.063179512174</v>
      </c>
      <c r="R60" s="172">
        <f t="shared" si="12"/>
        <v>-46184.384944318925</v>
      </c>
      <c r="S60" s="172">
        <f t="shared" si="12"/>
        <v>-48226.149489711133</v>
      </c>
      <c r="T60" s="172">
        <f t="shared" si="12"/>
        <v>-50358.178362837629</v>
      </c>
      <c r="U60" s="172">
        <f t="shared" si="12"/>
        <v>-52584.462057548313</v>
      </c>
      <c r="V60" s="172">
        <f t="shared" si="12"/>
        <v>-54909.167483355457</v>
      </c>
      <c r="W60" s="172">
        <f t="shared" si="12"/>
        <v>-57336.645764590168</v>
      </c>
      <c r="X60" s="172">
        <f t="shared" si="12"/>
        <v>-59871.440384351641</v>
      </c>
      <c r="Y60" s="172">
        <f t="shared" si="12"/>
        <v>-62518.295688492028</v>
      </c>
      <c r="Z60" s="172">
        <f t="shared" si="12"/>
        <v>-65282.165765553895</v>
      </c>
      <c r="AA60" s="172">
        <f t="shared" ref="AA60:AP60" si="13">SUM(AA61:AA65)</f>
        <v>-68168.223719280533</v>
      </c>
      <c r="AB60" s="172">
        <f t="shared" si="13"/>
        <v>-71181.871351054666</v>
      </c>
      <c r="AC60" s="172">
        <f t="shared" si="13"/>
        <v>-74328.749270387649</v>
      </c>
      <c r="AD60" s="172">
        <f t="shared" si="13"/>
        <v>-77614.74745238341</v>
      </c>
      <c r="AE60" s="172">
        <f t="shared" si="13"/>
        <v>-81046.016261936762</v>
      </c>
      <c r="AF60" s="172">
        <f t="shared" si="13"/>
        <v>-84628.977965300481</v>
      </c>
      <c r="AG60" s="172">
        <f t="shared" si="13"/>
        <v>-88370.338750567011</v>
      </c>
      <c r="AH60" s="172">
        <f t="shared" si="13"/>
        <v>-92277.101279563314</v>
      </c>
      <c r="AI60" s="172">
        <f t="shared" si="13"/>
        <v>-96356.577794652301</v>
      </c>
      <c r="AJ60" s="172">
        <f t="shared" si="13"/>
        <v>-100616.40380497242</v>
      </c>
      <c r="AK60" s="172">
        <f t="shared" si="13"/>
        <v>-105064.55237773215</v>
      </c>
      <c r="AL60" s="172">
        <f t="shared" si="13"/>
        <v>-109709.34906130785</v>
      </c>
      <c r="AM60" s="172">
        <f t="shared" si="13"/>
        <v>-114559.48746807665</v>
      </c>
      <c r="AN60" s="172">
        <f t="shared" si="13"/>
        <v>-119624.04554615048</v>
      </c>
      <c r="AO60" s="172">
        <f t="shared" si="13"/>
        <v>-124912.50257046679</v>
      </c>
      <c r="AP60" s="172">
        <f t="shared" si="13"/>
        <v>-130434.75688503819</v>
      </c>
    </row>
    <row r="61" ht="15">
      <c r="A61" s="180" t="s">
        <v>292</v>
      </c>
      <c r="B61" s="172"/>
      <c r="C61" s="172">
        <f>-IF(C$47&lt;=$B$30,0,$B$29*(1+C$49)*$B$28)</f>
        <v>0</v>
      </c>
      <c r="D61" s="172">
        <f>-IF(D$47&lt;=$B$30,0,$B$29*(1+D$49)*$B$28)</f>
        <v>0</v>
      </c>
      <c r="E61" s="172">
        <f t="shared" ref="E61:AP61" si="14">-IF(E$47&lt;=$B$30,0,$B$29*(1+E$49)*$B$28)</f>
        <v>0</v>
      </c>
      <c r="F61" s="172">
        <f t="shared" si="14"/>
        <v>0</v>
      </c>
      <c r="G61" s="172">
        <f t="shared" si="14"/>
        <v>0</v>
      </c>
      <c r="H61" s="172">
        <f t="shared" si="14"/>
        <v>0</v>
      </c>
      <c r="I61" s="172">
        <f t="shared" si="14"/>
        <v>0</v>
      </c>
      <c r="J61" s="172">
        <f t="shared" si="14"/>
        <v>0</v>
      </c>
      <c r="K61" s="172">
        <f t="shared" si="14"/>
        <v>0</v>
      </c>
      <c r="L61" s="172">
        <f t="shared" si="14"/>
        <v>0</v>
      </c>
      <c r="M61" s="172">
        <f t="shared" si="14"/>
        <v>0</v>
      </c>
      <c r="N61" s="172">
        <f t="shared" si="14"/>
        <v>-38845.925196946497</v>
      </c>
      <c r="O61" s="172">
        <f t="shared" si="14"/>
        <v>-40563.263922918624</v>
      </c>
      <c r="P61" s="172">
        <f t="shared" si="14"/>
        <v>-42356.524442097405</v>
      </c>
      <c r="Q61" s="172">
        <f t="shared" si="14"/>
        <v>-44229.063179512174</v>
      </c>
      <c r="R61" s="172">
        <f t="shared" si="14"/>
        <v>-46184.384944318925</v>
      </c>
      <c r="S61" s="172">
        <f t="shared" si="14"/>
        <v>-48226.149489711133</v>
      </c>
      <c r="T61" s="172">
        <f t="shared" si="14"/>
        <v>-50358.178362837629</v>
      </c>
      <c r="U61" s="172">
        <f t="shared" si="14"/>
        <v>-52584.462057548313</v>
      </c>
      <c r="V61" s="172">
        <f t="shared" si="14"/>
        <v>-54909.167483355457</v>
      </c>
      <c r="W61" s="172">
        <f t="shared" si="14"/>
        <v>-57336.645764590168</v>
      </c>
      <c r="X61" s="172">
        <f t="shared" si="14"/>
        <v>-59871.440384351641</v>
      </c>
      <c r="Y61" s="172">
        <f t="shared" si="14"/>
        <v>-62518.295688492028</v>
      </c>
      <c r="Z61" s="172">
        <f t="shared" si="14"/>
        <v>-65282.165765553895</v>
      </c>
      <c r="AA61" s="172">
        <f t="shared" si="14"/>
        <v>-68168.223719280533</v>
      </c>
      <c r="AB61" s="172">
        <f t="shared" si="14"/>
        <v>-71181.871351054666</v>
      </c>
      <c r="AC61" s="172">
        <f t="shared" si="14"/>
        <v>-74328.749270387649</v>
      </c>
      <c r="AD61" s="172">
        <f t="shared" si="14"/>
        <v>-77614.74745238341</v>
      </c>
      <c r="AE61" s="172">
        <f t="shared" si="14"/>
        <v>-81046.016261936762</v>
      </c>
      <c r="AF61" s="172">
        <f t="shared" si="14"/>
        <v>-84628.977965300481</v>
      </c>
      <c r="AG61" s="172">
        <f t="shared" si="14"/>
        <v>-88370.338750567011</v>
      </c>
      <c r="AH61" s="172">
        <f t="shared" si="14"/>
        <v>-92277.101279563314</v>
      </c>
      <c r="AI61" s="172">
        <f t="shared" si="14"/>
        <v>-96356.577794652301</v>
      </c>
      <c r="AJ61" s="172">
        <f t="shared" si="14"/>
        <v>-100616.40380497242</v>
      </c>
      <c r="AK61" s="172">
        <f t="shared" si="14"/>
        <v>-105064.55237773215</v>
      </c>
      <c r="AL61" s="172">
        <f t="shared" si="14"/>
        <v>-109709.34906130785</v>
      </c>
      <c r="AM61" s="172">
        <f t="shared" si="14"/>
        <v>-114559.48746807665</v>
      </c>
      <c r="AN61" s="172">
        <f t="shared" si="14"/>
        <v>-119624.04554615048</v>
      </c>
      <c r="AO61" s="172">
        <f t="shared" si="14"/>
        <v>-124912.50257046679</v>
      </c>
      <c r="AP61" s="172">
        <f t="shared" si="14"/>
        <v>-130434.75688503819</v>
      </c>
    </row>
    <row r="62" ht="15">
      <c r="A62" s="180" t="str">
        <f>A32</f>
        <v xml:space="preserve">Прочие расходы при эксплуатации объекта, руб. без НДС</v>
      </c>
      <c r="B62" s="172"/>
      <c r="C62" s="172"/>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72"/>
      <c r="AL62" s="172"/>
      <c r="AM62" s="172"/>
      <c r="AN62" s="172"/>
      <c r="AO62" s="172"/>
      <c r="AP62" s="172"/>
    </row>
    <row r="63" ht="15">
      <c r="A63" s="180" t="s">
        <v>145</v>
      </c>
      <c r="B63" s="172"/>
      <c r="C63" s="172"/>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72"/>
      <c r="AL63" s="172"/>
      <c r="AM63" s="172"/>
      <c r="AN63" s="172"/>
      <c r="AO63" s="172"/>
      <c r="AP63" s="172"/>
    </row>
    <row r="64" ht="15">
      <c r="A64" s="180" t="s">
        <v>145</v>
      </c>
      <c r="B64" s="172"/>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c r="AJ64" s="172"/>
      <c r="AK64" s="172"/>
      <c r="AL64" s="172"/>
      <c r="AM64" s="172"/>
      <c r="AN64" s="172"/>
      <c r="AO64" s="172"/>
      <c r="AP64" s="172"/>
    </row>
    <row r="65" ht="31.5">
      <c r="A65" s="180" t="s">
        <v>293</v>
      </c>
      <c r="B65" s="172"/>
      <c r="C65" s="172"/>
      <c r="D65" s="172"/>
      <c r="E65" s="172"/>
      <c r="F65" s="172"/>
      <c r="G65" s="172"/>
      <c r="H65" s="172"/>
      <c r="I65" s="172"/>
      <c r="J65" s="172"/>
      <c r="K65" s="172"/>
      <c r="L65" s="172"/>
      <c r="M65" s="172"/>
      <c r="N65" s="172"/>
      <c r="O65" s="172"/>
      <c r="P65" s="172"/>
      <c r="Q65" s="172"/>
      <c r="R65" s="172"/>
      <c r="S65" s="172"/>
      <c r="T65" s="172"/>
      <c r="U65" s="172"/>
      <c r="V65" s="172"/>
      <c r="W65" s="172"/>
      <c r="X65" s="172"/>
      <c r="Y65" s="172"/>
      <c r="Z65" s="172"/>
      <c r="AA65" s="172"/>
      <c r="AB65" s="172"/>
      <c r="AC65" s="172"/>
      <c r="AD65" s="172"/>
      <c r="AE65" s="172"/>
      <c r="AF65" s="172"/>
      <c r="AG65" s="172"/>
      <c r="AH65" s="172"/>
      <c r="AI65" s="172"/>
      <c r="AJ65" s="172"/>
      <c r="AK65" s="172"/>
      <c r="AL65" s="172"/>
      <c r="AM65" s="172"/>
      <c r="AN65" s="172"/>
      <c r="AO65" s="172"/>
      <c r="AP65" s="172"/>
    </row>
    <row r="66" ht="28.5">
      <c r="A66" s="181" t="s">
        <v>294</v>
      </c>
      <c r="B66" s="179">
        <f t="shared" ref="B66:AO66" si="15">B59+B60</f>
        <v>0</v>
      </c>
      <c r="C66" s="179">
        <f t="shared" si="15"/>
        <v>0</v>
      </c>
      <c r="D66" s="179">
        <f t="shared" si="15"/>
        <v>0</v>
      </c>
      <c r="E66" s="179">
        <f t="shared" si="15"/>
        <v>0</v>
      </c>
      <c r="F66" s="179">
        <f t="shared" si="15"/>
        <v>0</v>
      </c>
      <c r="G66" s="179">
        <f t="shared" si="15"/>
        <v>0</v>
      </c>
      <c r="H66" s="179">
        <f t="shared" si="15"/>
        <v>0</v>
      </c>
      <c r="I66" s="179">
        <f t="shared" si="15"/>
        <v>0</v>
      </c>
      <c r="J66" s="179">
        <f t="shared" si="15"/>
        <v>0</v>
      </c>
      <c r="K66" s="179">
        <f t="shared" si="15"/>
        <v>0</v>
      </c>
      <c r="L66" s="179">
        <f t="shared" si="15"/>
        <v>0</v>
      </c>
      <c r="M66" s="179">
        <f t="shared" si="15"/>
        <v>0</v>
      </c>
      <c r="N66" s="179">
        <f t="shared" si="15"/>
        <v>-38845.925196946497</v>
      </c>
      <c r="O66" s="179">
        <f t="shared" si="15"/>
        <v>-40563.263922918624</v>
      </c>
      <c r="P66" s="179">
        <f t="shared" si="15"/>
        <v>-42356.524442097405</v>
      </c>
      <c r="Q66" s="179">
        <f t="shared" si="15"/>
        <v>-44229.063179512174</v>
      </c>
      <c r="R66" s="179">
        <f t="shared" si="15"/>
        <v>-46184.384944318925</v>
      </c>
      <c r="S66" s="179">
        <f t="shared" si="15"/>
        <v>-48226.149489711133</v>
      </c>
      <c r="T66" s="179">
        <f t="shared" si="15"/>
        <v>-50358.178362837629</v>
      </c>
      <c r="U66" s="179">
        <f t="shared" si="15"/>
        <v>-52584.462057548313</v>
      </c>
      <c r="V66" s="179">
        <f t="shared" si="15"/>
        <v>-54909.167483355457</v>
      </c>
      <c r="W66" s="179">
        <f t="shared" si="15"/>
        <v>-57336.645764590168</v>
      </c>
      <c r="X66" s="179">
        <f t="shared" si="15"/>
        <v>-59871.440384351641</v>
      </c>
      <c r="Y66" s="179">
        <f t="shared" si="15"/>
        <v>-62518.295688492028</v>
      </c>
      <c r="Z66" s="179">
        <f t="shared" si="15"/>
        <v>-65282.165765553895</v>
      </c>
      <c r="AA66" s="179">
        <f t="shared" si="15"/>
        <v>-68168.223719280533</v>
      </c>
      <c r="AB66" s="179">
        <f t="shared" si="15"/>
        <v>-71181.871351054666</v>
      </c>
      <c r="AC66" s="179">
        <f t="shared" si="15"/>
        <v>-74328.749270387649</v>
      </c>
      <c r="AD66" s="179">
        <f t="shared" si="15"/>
        <v>-77614.74745238341</v>
      </c>
      <c r="AE66" s="179">
        <f t="shared" si="15"/>
        <v>-81046.016261936762</v>
      </c>
      <c r="AF66" s="179">
        <f t="shared" si="15"/>
        <v>-84628.977965300481</v>
      </c>
      <c r="AG66" s="179">
        <f t="shared" si="15"/>
        <v>-88370.338750567011</v>
      </c>
      <c r="AH66" s="179">
        <f t="shared" si="15"/>
        <v>-92277.101279563314</v>
      </c>
      <c r="AI66" s="179">
        <f t="shared" si="15"/>
        <v>-96356.577794652301</v>
      </c>
      <c r="AJ66" s="179">
        <f t="shared" si="15"/>
        <v>-100616.40380497242</v>
      </c>
      <c r="AK66" s="179">
        <f t="shared" si="15"/>
        <v>-105064.55237773215</v>
      </c>
      <c r="AL66" s="179">
        <f t="shared" si="15"/>
        <v>-109709.34906130785</v>
      </c>
      <c r="AM66" s="179">
        <f t="shared" si="15"/>
        <v>-114559.48746807665</v>
      </c>
      <c r="AN66" s="179">
        <f t="shared" si="15"/>
        <v>-119624.04554615048</v>
      </c>
      <c r="AO66" s="179">
        <f t="shared" si="15"/>
        <v>-124912.50257046679</v>
      </c>
      <c r="AP66" s="179">
        <f>AP59+AP60</f>
        <v>-130434.75688503819</v>
      </c>
    </row>
    <row r="67">
      <c r="A67" s="180" t="s">
        <v>295</v>
      </c>
      <c r="B67" s="182"/>
      <c r="C67" s="172">
        <f>-($B$25)*$B$28/$B$27</f>
        <v>-74027.003055555557</v>
      </c>
      <c r="D67" s="172">
        <f t="shared" ref="D67:AS67" si="16">-($B$25)*$B$28/$B$27</f>
        <v>-74027.003055555557</v>
      </c>
      <c r="E67" s="172">
        <f t="shared" si="16"/>
        <v>-74027.003055555557</v>
      </c>
      <c r="F67" s="172">
        <f t="shared" si="16"/>
        <v>-74027.003055555557</v>
      </c>
      <c r="G67" s="172">
        <f t="shared" si="16"/>
        <v>-74027.003055555557</v>
      </c>
      <c r="H67" s="172">
        <f t="shared" si="16"/>
        <v>-74027.003055555557</v>
      </c>
      <c r="I67" s="172">
        <f t="shared" si="16"/>
        <v>-74027.003055555557</v>
      </c>
      <c r="J67" s="172">
        <f t="shared" si="16"/>
        <v>-74027.003055555557</v>
      </c>
      <c r="K67" s="172">
        <f t="shared" si="16"/>
        <v>-74027.003055555557</v>
      </c>
      <c r="L67" s="172">
        <f t="shared" si="16"/>
        <v>-74027.003055555557</v>
      </c>
      <c r="M67" s="172">
        <f t="shared" si="16"/>
        <v>-74027.003055555557</v>
      </c>
      <c r="N67" s="172">
        <f t="shared" si="16"/>
        <v>-74027.003055555557</v>
      </c>
      <c r="O67" s="172">
        <f t="shared" si="16"/>
        <v>-74027.003055555557</v>
      </c>
      <c r="P67" s="172">
        <f t="shared" si="16"/>
        <v>-74027.003055555557</v>
      </c>
      <c r="Q67" s="172">
        <f t="shared" si="16"/>
        <v>-74027.003055555557</v>
      </c>
      <c r="R67" s="172">
        <f t="shared" si="16"/>
        <v>-74027.003055555557</v>
      </c>
      <c r="S67" s="172">
        <f t="shared" si="16"/>
        <v>-74027.003055555557</v>
      </c>
      <c r="T67" s="172">
        <f t="shared" si="16"/>
        <v>-74027.003055555557</v>
      </c>
      <c r="U67" s="172">
        <f t="shared" si="16"/>
        <v>-74027.003055555557</v>
      </c>
      <c r="V67" s="172">
        <f t="shared" si="16"/>
        <v>-74027.003055555557</v>
      </c>
      <c r="W67" s="172">
        <f t="shared" si="16"/>
        <v>-74027.003055555557</v>
      </c>
      <c r="X67" s="172">
        <f t="shared" si="16"/>
        <v>-74027.003055555557</v>
      </c>
      <c r="Y67" s="172">
        <f t="shared" si="16"/>
        <v>-74027.003055555557</v>
      </c>
      <c r="Z67" s="172">
        <f t="shared" si="16"/>
        <v>-74027.003055555557</v>
      </c>
      <c r="AA67" s="172">
        <f t="shared" si="16"/>
        <v>-74027.003055555557</v>
      </c>
      <c r="AB67" s="172">
        <f t="shared" si="16"/>
        <v>-74027.003055555557</v>
      </c>
      <c r="AC67" s="172">
        <f t="shared" si="16"/>
        <v>-74027.003055555557</v>
      </c>
      <c r="AD67" s="172">
        <f t="shared" si="16"/>
        <v>-74027.003055555557</v>
      </c>
      <c r="AE67" s="172">
        <f t="shared" si="16"/>
        <v>-74027.003055555557</v>
      </c>
      <c r="AF67" s="172">
        <f t="shared" si="16"/>
        <v>-74027.003055555557</v>
      </c>
      <c r="AG67" s="172">
        <f t="shared" si="16"/>
        <v>-74027.003055555557</v>
      </c>
      <c r="AH67" s="172">
        <f t="shared" si="16"/>
        <v>-74027.003055555557</v>
      </c>
      <c r="AI67" s="172">
        <f t="shared" si="16"/>
        <v>-74027.003055555557</v>
      </c>
      <c r="AJ67" s="172">
        <f t="shared" si="16"/>
        <v>-74027.003055555557</v>
      </c>
      <c r="AK67" s="172">
        <f t="shared" si="16"/>
        <v>-74027.003055555557</v>
      </c>
      <c r="AL67" s="172">
        <f t="shared" si="16"/>
        <v>-74027.003055555557</v>
      </c>
      <c r="AM67" s="172">
        <f t="shared" si="16"/>
        <v>-74027.003055555557</v>
      </c>
      <c r="AN67" s="172">
        <f t="shared" si="16"/>
        <v>-74027.003055555557</v>
      </c>
      <c r="AO67" s="172">
        <f t="shared" si="16"/>
        <v>-74027.003055555557</v>
      </c>
      <c r="AP67" s="172">
        <f t="shared" si="16"/>
        <v>-74027.003055555557</v>
      </c>
      <c r="AQ67" s="172">
        <f t="shared" si="16"/>
        <v>-74027.003055555557</v>
      </c>
      <c r="AR67" s="172">
        <f t="shared" si="16"/>
        <v>-74027.003055555557</v>
      </c>
      <c r="AS67" s="172">
        <f t="shared" si="16"/>
        <v>-74027.003055555557</v>
      </c>
    </row>
    <row r="68" ht="28.5">
      <c r="A68" s="181" t="s">
        <v>296</v>
      </c>
      <c r="B68" s="179">
        <f t="shared" ref="B68:J68" si="17">B66+B67</f>
        <v>0</v>
      </c>
      <c r="C68" s="179">
        <f>C66+C67</f>
        <v>-74027.003055555557</v>
      </c>
      <c r="D68" s="179">
        <f>D66+D67</f>
        <v>-74027.003055555557</v>
      </c>
      <c r="E68" s="179">
        <f t="shared" si="17"/>
        <v>-74027.003055555557</v>
      </c>
      <c r="F68" s="179">
        <f>F66+C67</f>
        <v>-74027.003055555557</v>
      </c>
      <c r="G68" s="179">
        <f t="shared" si="17"/>
        <v>-74027.003055555557</v>
      </c>
      <c r="H68" s="179">
        <f t="shared" si="17"/>
        <v>-74027.003055555557</v>
      </c>
      <c r="I68" s="179">
        <f t="shared" si="17"/>
        <v>-74027.003055555557</v>
      </c>
      <c r="J68" s="179">
        <f t="shared" si="17"/>
        <v>-74027.003055555557</v>
      </c>
      <c r="K68" s="179">
        <f>K66+K67</f>
        <v>-74027.003055555557</v>
      </c>
      <c r="L68" s="179">
        <f>L66+L67</f>
        <v>-74027.003055555557</v>
      </c>
      <c r="M68" s="179">
        <f t="shared" ref="M68:AO68" si="18">M66+M67</f>
        <v>-74027.003055555557</v>
      </c>
      <c r="N68" s="179">
        <f t="shared" si="18"/>
        <v>-112872.92825250205</v>
      </c>
      <c r="O68" s="179">
        <f t="shared" si="18"/>
        <v>-114590.26697847419</v>
      </c>
      <c r="P68" s="179">
        <f t="shared" si="18"/>
        <v>-116383.52749765296</v>
      </c>
      <c r="Q68" s="179">
        <f t="shared" si="18"/>
        <v>-118256.06623506773</v>
      </c>
      <c r="R68" s="179">
        <f t="shared" si="18"/>
        <v>-120211.38799987448</v>
      </c>
      <c r="S68" s="179">
        <f t="shared" si="18"/>
        <v>-122253.1525452667</v>
      </c>
      <c r="T68" s="179">
        <f t="shared" si="18"/>
        <v>-124385.18141839319</v>
      </c>
      <c r="U68" s="179">
        <f t="shared" si="18"/>
        <v>-126611.46511310387</v>
      </c>
      <c r="V68" s="179">
        <f t="shared" si="18"/>
        <v>-128936.17053891101</v>
      </c>
      <c r="W68" s="179">
        <f t="shared" si="18"/>
        <v>-131363.64882014573</v>
      </c>
      <c r="X68" s="179">
        <f t="shared" si="18"/>
        <v>-133898.44343990719</v>
      </c>
      <c r="Y68" s="179">
        <f t="shared" si="18"/>
        <v>-136545.29874404758</v>
      </c>
      <c r="Z68" s="179">
        <f t="shared" si="18"/>
        <v>-139309.16882110946</v>
      </c>
      <c r="AA68" s="179">
        <f t="shared" si="18"/>
        <v>-142195.22677483608</v>
      </c>
      <c r="AB68" s="179">
        <f t="shared" si="18"/>
        <v>-145208.87440661021</v>
      </c>
      <c r="AC68" s="179">
        <f t="shared" si="18"/>
        <v>-148355.75232594321</v>
      </c>
      <c r="AD68" s="179">
        <f t="shared" si="18"/>
        <v>-151641.75050793897</v>
      </c>
      <c r="AE68" s="179">
        <f t="shared" si="18"/>
        <v>-155073.01931749232</v>
      </c>
      <c r="AF68" s="179">
        <f t="shared" si="18"/>
        <v>-158655.98102085604</v>
      </c>
      <c r="AG68" s="179">
        <f t="shared" si="18"/>
        <v>-162397.34180612257</v>
      </c>
      <c r="AH68" s="179">
        <f t="shared" si="18"/>
        <v>-166304.10433511887</v>
      </c>
      <c r="AI68" s="179">
        <f t="shared" si="18"/>
        <v>-170383.58085020786</v>
      </c>
      <c r="AJ68" s="179">
        <f t="shared" si="18"/>
        <v>-174643.40686052799</v>
      </c>
      <c r="AK68" s="179">
        <f t="shared" si="18"/>
        <v>-179091.55543328769</v>
      </c>
      <c r="AL68" s="179">
        <f t="shared" si="18"/>
        <v>-183736.35211686342</v>
      </c>
      <c r="AM68" s="179">
        <f t="shared" si="18"/>
        <v>-188586.49052363221</v>
      </c>
      <c r="AN68" s="179">
        <f t="shared" si="18"/>
        <v>-193651.04860170605</v>
      </c>
      <c r="AO68" s="179">
        <f t="shared" si="18"/>
        <v>-198939.50562602235</v>
      </c>
      <c r="AP68" s="179">
        <f>AP66+AP67</f>
        <v>-204461.75994059374</v>
      </c>
      <c r="AQ68" s="118">
        <v>25</v>
      </c>
      <c r="AR68" s="118">
        <v>30</v>
      </c>
      <c r="AS68" s="118">
        <v>40</v>
      </c>
    </row>
    <row r="69">
      <c r="A69" s="180" t="s">
        <v>297</v>
      </c>
      <c r="B69" s="172">
        <f t="shared" ref="B69:AO69" si="19">-B56</f>
        <v>0</v>
      </c>
      <c r="C69" s="172">
        <f t="shared" si="19"/>
        <v>0</v>
      </c>
      <c r="D69" s="172">
        <f t="shared" si="19"/>
        <v>0</v>
      </c>
      <c r="E69" s="172">
        <f t="shared" si="19"/>
        <v>0</v>
      </c>
      <c r="F69" s="172">
        <f t="shared" si="19"/>
        <v>0</v>
      </c>
      <c r="G69" s="172">
        <f t="shared" si="19"/>
        <v>0</v>
      </c>
      <c r="H69" s="172">
        <f t="shared" si="19"/>
        <v>0</v>
      </c>
      <c r="I69" s="172">
        <f t="shared" si="19"/>
        <v>0</v>
      </c>
      <c r="J69" s="172">
        <f t="shared" si="19"/>
        <v>0</v>
      </c>
      <c r="K69" s="172">
        <f t="shared" si="19"/>
        <v>0</v>
      </c>
      <c r="L69" s="172">
        <f t="shared" si="19"/>
        <v>0</v>
      </c>
      <c r="M69" s="172">
        <f t="shared" si="19"/>
        <v>0</v>
      </c>
      <c r="N69" s="172">
        <f t="shared" si="19"/>
        <v>0</v>
      </c>
      <c r="O69" s="172">
        <f t="shared" si="19"/>
        <v>0</v>
      </c>
      <c r="P69" s="172">
        <f t="shared" si="19"/>
        <v>0</v>
      </c>
      <c r="Q69" s="172">
        <f t="shared" si="19"/>
        <v>0</v>
      </c>
      <c r="R69" s="172">
        <f t="shared" si="19"/>
        <v>0</v>
      </c>
      <c r="S69" s="172">
        <f t="shared" si="19"/>
        <v>0</v>
      </c>
      <c r="T69" s="172">
        <f t="shared" si="19"/>
        <v>0</v>
      </c>
      <c r="U69" s="172">
        <f t="shared" si="19"/>
        <v>0</v>
      </c>
      <c r="V69" s="172">
        <f t="shared" si="19"/>
        <v>0</v>
      </c>
      <c r="W69" s="172">
        <f t="shared" si="19"/>
        <v>0</v>
      </c>
      <c r="X69" s="172">
        <f t="shared" si="19"/>
        <v>0</v>
      </c>
      <c r="Y69" s="172">
        <f t="shared" si="19"/>
        <v>0</v>
      </c>
      <c r="Z69" s="172">
        <f t="shared" si="19"/>
        <v>0</v>
      </c>
      <c r="AA69" s="172">
        <f t="shared" si="19"/>
        <v>0</v>
      </c>
      <c r="AB69" s="172">
        <f t="shared" si="19"/>
        <v>0</v>
      </c>
      <c r="AC69" s="172">
        <f t="shared" si="19"/>
        <v>0</v>
      </c>
      <c r="AD69" s="172">
        <f t="shared" si="19"/>
        <v>0</v>
      </c>
      <c r="AE69" s="172">
        <f t="shared" si="19"/>
        <v>0</v>
      </c>
      <c r="AF69" s="172">
        <f t="shared" si="19"/>
        <v>0</v>
      </c>
      <c r="AG69" s="172">
        <f t="shared" si="19"/>
        <v>0</v>
      </c>
      <c r="AH69" s="172">
        <f t="shared" si="19"/>
        <v>0</v>
      </c>
      <c r="AI69" s="172">
        <f t="shared" si="19"/>
        <v>0</v>
      </c>
      <c r="AJ69" s="172">
        <f t="shared" si="19"/>
        <v>0</v>
      </c>
      <c r="AK69" s="172">
        <f t="shared" si="19"/>
        <v>0</v>
      </c>
      <c r="AL69" s="172">
        <f t="shared" si="19"/>
        <v>0</v>
      </c>
      <c r="AM69" s="172">
        <f t="shared" si="19"/>
        <v>0</v>
      </c>
      <c r="AN69" s="172">
        <f t="shared" si="19"/>
        <v>0</v>
      </c>
      <c r="AO69" s="172">
        <f t="shared" si="19"/>
        <v>0</v>
      </c>
      <c r="AP69" s="172">
        <f>-AP56</f>
        <v>0</v>
      </c>
    </row>
    <row r="70" ht="14.25">
      <c r="A70" s="181" t="s">
        <v>298</v>
      </c>
      <c r="B70" s="179">
        <f t="shared" ref="B70:AO70" si="20">B68+B69</f>
        <v>0</v>
      </c>
      <c r="C70" s="179">
        <f t="shared" si="20"/>
        <v>-74027.003055555557</v>
      </c>
      <c r="D70" s="179">
        <f t="shared" si="20"/>
        <v>-74027.003055555557</v>
      </c>
      <c r="E70" s="179">
        <f t="shared" si="20"/>
        <v>-74027.003055555557</v>
      </c>
      <c r="F70" s="179">
        <f t="shared" si="20"/>
        <v>-74027.003055555557</v>
      </c>
      <c r="G70" s="179">
        <f t="shared" si="20"/>
        <v>-74027.003055555557</v>
      </c>
      <c r="H70" s="179">
        <f t="shared" si="20"/>
        <v>-74027.003055555557</v>
      </c>
      <c r="I70" s="179">
        <f t="shared" si="20"/>
        <v>-74027.003055555557</v>
      </c>
      <c r="J70" s="179">
        <f t="shared" si="20"/>
        <v>-74027.003055555557</v>
      </c>
      <c r="K70" s="179">
        <f t="shared" si="20"/>
        <v>-74027.003055555557</v>
      </c>
      <c r="L70" s="179">
        <f t="shared" si="20"/>
        <v>-74027.003055555557</v>
      </c>
      <c r="M70" s="179">
        <f t="shared" si="20"/>
        <v>-74027.003055555557</v>
      </c>
      <c r="N70" s="179">
        <f t="shared" si="20"/>
        <v>-112872.92825250205</v>
      </c>
      <c r="O70" s="179">
        <f t="shared" si="20"/>
        <v>-114590.26697847419</v>
      </c>
      <c r="P70" s="179">
        <f t="shared" si="20"/>
        <v>-116383.52749765296</v>
      </c>
      <c r="Q70" s="179">
        <f t="shared" si="20"/>
        <v>-118256.06623506773</v>
      </c>
      <c r="R70" s="179">
        <f t="shared" si="20"/>
        <v>-120211.38799987448</v>
      </c>
      <c r="S70" s="179">
        <f t="shared" si="20"/>
        <v>-122253.1525452667</v>
      </c>
      <c r="T70" s="179">
        <f t="shared" si="20"/>
        <v>-124385.18141839319</v>
      </c>
      <c r="U70" s="179">
        <f t="shared" si="20"/>
        <v>-126611.46511310387</v>
      </c>
      <c r="V70" s="179">
        <f t="shared" si="20"/>
        <v>-128936.17053891101</v>
      </c>
      <c r="W70" s="179">
        <f t="shared" si="20"/>
        <v>-131363.64882014573</v>
      </c>
      <c r="X70" s="179">
        <f t="shared" si="20"/>
        <v>-133898.44343990719</v>
      </c>
      <c r="Y70" s="179">
        <f t="shared" si="20"/>
        <v>-136545.29874404758</v>
      </c>
      <c r="Z70" s="179">
        <f t="shared" si="20"/>
        <v>-139309.16882110946</v>
      </c>
      <c r="AA70" s="179">
        <f t="shared" si="20"/>
        <v>-142195.22677483608</v>
      </c>
      <c r="AB70" s="179">
        <f t="shared" si="20"/>
        <v>-145208.87440661021</v>
      </c>
      <c r="AC70" s="179">
        <f t="shared" si="20"/>
        <v>-148355.75232594321</v>
      </c>
      <c r="AD70" s="179">
        <f t="shared" si="20"/>
        <v>-151641.75050793897</v>
      </c>
      <c r="AE70" s="179">
        <f t="shared" si="20"/>
        <v>-155073.01931749232</v>
      </c>
      <c r="AF70" s="179">
        <f t="shared" si="20"/>
        <v>-158655.98102085604</v>
      </c>
      <c r="AG70" s="179">
        <f t="shared" si="20"/>
        <v>-162397.34180612257</v>
      </c>
      <c r="AH70" s="179">
        <f t="shared" si="20"/>
        <v>-166304.10433511887</v>
      </c>
      <c r="AI70" s="179">
        <f t="shared" si="20"/>
        <v>-170383.58085020786</v>
      </c>
      <c r="AJ70" s="179">
        <f t="shared" si="20"/>
        <v>-174643.40686052799</v>
      </c>
      <c r="AK70" s="179">
        <f t="shared" si="20"/>
        <v>-179091.55543328769</v>
      </c>
      <c r="AL70" s="179">
        <f t="shared" si="20"/>
        <v>-183736.35211686342</v>
      </c>
      <c r="AM70" s="179">
        <f t="shared" si="20"/>
        <v>-188586.49052363221</v>
      </c>
      <c r="AN70" s="179">
        <f t="shared" si="20"/>
        <v>-193651.04860170605</v>
      </c>
      <c r="AO70" s="179">
        <f t="shared" si="20"/>
        <v>-198939.50562602235</v>
      </c>
      <c r="AP70" s="179">
        <f>AP68+AP69</f>
        <v>-204461.75994059374</v>
      </c>
    </row>
    <row r="71">
      <c r="A71" s="180" t="s">
        <v>270</v>
      </c>
      <c r="B71" s="172">
        <f t="shared" ref="B71:AP71" si="21">-B70*$B$36</f>
        <v>0</v>
      </c>
      <c r="C71" s="172">
        <f t="shared" si="21"/>
        <v>14805.400611111112</v>
      </c>
      <c r="D71" s="172">
        <f t="shared" si="21"/>
        <v>14805.400611111112</v>
      </c>
      <c r="E71" s="172">
        <f t="shared" si="21"/>
        <v>14805.400611111112</v>
      </c>
      <c r="F71" s="172">
        <f t="shared" si="21"/>
        <v>14805.400611111112</v>
      </c>
      <c r="G71" s="172">
        <f t="shared" si="21"/>
        <v>14805.400611111112</v>
      </c>
      <c r="H71" s="172">
        <f t="shared" si="21"/>
        <v>14805.400611111112</v>
      </c>
      <c r="I71" s="172">
        <f t="shared" si="21"/>
        <v>14805.400611111112</v>
      </c>
      <c r="J71" s="172">
        <f t="shared" si="21"/>
        <v>14805.400611111112</v>
      </c>
      <c r="K71" s="172">
        <f t="shared" si="21"/>
        <v>14805.400611111112</v>
      </c>
      <c r="L71" s="172">
        <f t="shared" si="21"/>
        <v>14805.400611111112</v>
      </c>
      <c r="M71" s="172">
        <f t="shared" si="21"/>
        <v>14805.400611111112</v>
      </c>
      <c r="N71" s="172">
        <f t="shared" si="21"/>
        <v>22574.585650500412</v>
      </c>
      <c r="O71" s="172">
        <f t="shared" si="21"/>
        <v>22918.053395694838</v>
      </c>
      <c r="P71" s="172">
        <f t="shared" si="21"/>
        <v>23276.705499530595</v>
      </c>
      <c r="Q71" s="172">
        <f t="shared" si="21"/>
        <v>23651.213247013548</v>
      </c>
      <c r="R71" s="172">
        <f t="shared" si="21"/>
        <v>24042.277599974899</v>
      </c>
      <c r="S71" s="172">
        <f t="shared" si="21"/>
        <v>24450.630509053342</v>
      </c>
      <c r="T71" s="172">
        <f t="shared" si="21"/>
        <v>24877.036283678637</v>
      </c>
      <c r="U71" s="172">
        <f t="shared" si="21"/>
        <v>25322.293022620775</v>
      </c>
      <c r="V71" s="172">
        <f t="shared" si="21"/>
        <v>25787.234107782206</v>
      </c>
      <c r="W71" s="172">
        <f t="shared" si="21"/>
        <v>26272.729764029147</v>
      </c>
      <c r="X71" s="172">
        <f t="shared" si="21"/>
        <v>26779.688687981441</v>
      </c>
      <c r="Y71" s="172">
        <f t="shared" si="21"/>
        <v>27309.059748809519</v>
      </c>
      <c r="Z71" s="172">
        <f t="shared" si="21"/>
        <v>27861.833764221894</v>
      </c>
      <c r="AA71" s="172">
        <f t="shared" si="21"/>
        <v>28439.045354967217</v>
      </c>
      <c r="AB71" s="172">
        <f t="shared" si="21"/>
        <v>29041.774881322042</v>
      </c>
      <c r="AC71" s="172">
        <f t="shared" si="21"/>
        <v>29671.150465188643</v>
      </c>
      <c r="AD71" s="172">
        <f t="shared" si="21"/>
        <v>30328.350101587796</v>
      </c>
      <c r="AE71" s="172">
        <f t="shared" si="21"/>
        <v>31014.603863498465</v>
      </c>
      <c r="AF71" s="172">
        <f t="shared" si="21"/>
        <v>31731.19620417121</v>
      </c>
      <c r="AG71" s="172">
        <f t="shared" si="21"/>
        <v>32479.468361224514</v>
      </c>
      <c r="AH71" s="172">
        <f t="shared" si="21"/>
        <v>33260.820867023773</v>
      </c>
      <c r="AI71" s="172">
        <f t="shared" si="21"/>
        <v>34076.716170041575</v>
      </c>
      <c r="AJ71" s="172">
        <f t="shared" si="21"/>
        <v>34928.681372105602</v>
      </c>
      <c r="AK71" s="172">
        <f t="shared" si="21"/>
        <v>35818.311086657537</v>
      </c>
      <c r="AL71" s="172">
        <f t="shared" si="21"/>
        <v>36747.270423372684</v>
      </c>
      <c r="AM71" s="172">
        <f t="shared" si="21"/>
        <v>37717.29810472644</v>
      </c>
      <c r="AN71" s="172">
        <f t="shared" si="21"/>
        <v>38730.209720341212</v>
      </c>
      <c r="AO71" s="172">
        <f t="shared" si="21"/>
        <v>39787.901125204473</v>
      </c>
      <c r="AP71" s="172">
        <f t="shared" si="21"/>
        <v>40892.351988118753</v>
      </c>
    </row>
    <row r="72" ht="14.25">
      <c r="A72" s="183" t="s">
        <v>299</v>
      </c>
      <c r="B72" s="184">
        <f t="shared" ref="B72:AO72" si="22">B70+B71</f>
        <v>0</v>
      </c>
      <c r="C72" s="184">
        <f t="shared" si="22"/>
        <v>-59221.602444444448</v>
      </c>
      <c r="D72" s="184">
        <f t="shared" si="22"/>
        <v>-59221.602444444448</v>
      </c>
      <c r="E72" s="184">
        <f t="shared" si="22"/>
        <v>-59221.602444444448</v>
      </c>
      <c r="F72" s="184">
        <f t="shared" si="22"/>
        <v>-59221.602444444448</v>
      </c>
      <c r="G72" s="184">
        <f t="shared" si="22"/>
        <v>-59221.602444444448</v>
      </c>
      <c r="H72" s="184">
        <f t="shared" si="22"/>
        <v>-59221.602444444448</v>
      </c>
      <c r="I72" s="184">
        <f t="shared" si="22"/>
        <v>-59221.602444444448</v>
      </c>
      <c r="J72" s="184">
        <f t="shared" si="22"/>
        <v>-59221.602444444448</v>
      </c>
      <c r="K72" s="184">
        <f t="shared" si="22"/>
        <v>-59221.602444444448</v>
      </c>
      <c r="L72" s="184">
        <f t="shared" si="22"/>
        <v>-59221.602444444448</v>
      </c>
      <c r="M72" s="184">
        <f t="shared" si="22"/>
        <v>-59221.602444444448</v>
      </c>
      <c r="N72" s="184">
        <f t="shared" si="22"/>
        <v>-90298.342602001649</v>
      </c>
      <c r="O72" s="184">
        <f t="shared" si="22"/>
        <v>-91672.213582779354</v>
      </c>
      <c r="P72" s="184">
        <f t="shared" si="22"/>
        <v>-93106.821998122366</v>
      </c>
      <c r="Q72" s="184">
        <f t="shared" si="22"/>
        <v>-94604.85298805419</v>
      </c>
      <c r="R72" s="184">
        <f t="shared" si="22"/>
        <v>-96169.110399899582</v>
      </c>
      <c r="S72" s="184">
        <f t="shared" si="22"/>
        <v>-97802.522036213355</v>
      </c>
      <c r="T72" s="184">
        <f t="shared" si="22"/>
        <v>-99508.145134714548</v>
      </c>
      <c r="U72" s="184">
        <f t="shared" si="22"/>
        <v>-101289.1720904831</v>
      </c>
      <c r="V72" s="184">
        <f t="shared" si="22"/>
        <v>-103148.93643112881</v>
      </c>
      <c r="W72" s="184">
        <f t="shared" si="22"/>
        <v>-105090.91905611657</v>
      </c>
      <c r="X72" s="184">
        <f t="shared" si="22"/>
        <v>-107118.75475192575</v>
      </c>
      <c r="Y72" s="184">
        <f t="shared" si="22"/>
        <v>-109236.23899523806</v>
      </c>
      <c r="Z72" s="184">
        <f t="shared" si="22"/>
        <v>-111447.33505688756</v>
      </c>
      <c r="AA72" s="184">
        <f t="shared" si="22"/>
        <v>-113756.18141986887</v>
      </c>
      <c r="AB72" s="184">
        <f t="shared" si="22"/>
        <v>-116167.09952528817</v>
      </c>
      <c r="AC72" s="184">
        <f t="shared" si="22"/>
        <v>-118684.60186075457</v>
      </c>
      <c r="AD72" s="184">
        <f t="shared" si="22"/>
        <v>-121313.40040635117</v>
      </c>
      <c r="AE72" s="184">
        <f t="shared" si="22"/>
        <v>-124058.41545399386</v>
      </c>
      <c r="AF72" s="184">
        <f t="shared" si="22"/>
        <v>-126924.78481668483</v>
      </c>
      <c r="AG72" s="184">
        <f t="shared" si="22"/>
        <v>-129917.87344489805</v>
      </c>
      <c r="AH72" s="184">
        <f t="shared" si="22"/>
        <v>-133043.28346809509</v>
      </c>
      <c r="AI72" s="184">
        <f t="shared" si="22"/>
        <v>-136306.8646801663</v>
      </c>
      <c r="AJ72" s="184">
        <f t="shared" si="22"/>
        <v>-139714.72548842238</v>
      </c>
      <c r="AK72" s="184">
        <f t="shared" si="22"/>
        <v>-143273.24434663015</v>
      </c>
      <c r="AL72" s="184">
        <f t="shared" si="22"/>
        <v>-146989.08169349073</v>
      </c>
      <c r="AM72" s="184">
        <f t="shared" si="22"/>
        <v>-150869.19241890576</v>
      </c>
      <c r="AN72" s="184">
        <f t="shared" si="22"/>
        <v>-154920.83888136485</v>
      </c>
      <c r="AO72" s="184">
        <f t="shared" si="22"/>
        <v>-159151.60450081789</v>
      </c>
      <c r="AP72" s="184">
        <f>AP70+AP71</f>
        <v>-163569.40795247498</v>
      </c>
    </row>
    <row r="73" s="175" customFormat="1">
      <c r="A73" s="176"/>
      <c r="B73" s="185">
        <f>C141</f>
        <v>0.5</v>
      </c>
      <c r="C73" s="185">
        <f t="shared" ref="C73:M73" si="23">D141</f>
        <v>1.5</v>
      </c>
      <c r="D73" s="185">
        <f t="shared" si="23"/>
        <v>2.5</v>
      </c>
      <c r="E73" s="185">
        <f t="shared" si="23"/>
        <v>3.5</v>
      </c>
      <c r="F73" s="185">
        <f t="shared" si="23"/>
        <v>4.5</v>
      </c>
      <c r="G73" s="185">
        <f t="shared" si="23"/>
        <v>5.5</v>
      </c>
      <c r="H73" s="185">
        <f t="shared" si="23"/>
        <v>6.5</v>
      </c>
      <c r="I73" s="185">
        <f t="shared" si="23"/>
        <v>7.5</v>
      </c>
      <c r="J73" s="185">
        <f t="shared" si="23"/>
        <v>8.5</v>
      </c>
      <c r="K73" s="185">
        <f t="shared" si="23"/>
        <v>9.5</v>
      </c>
      <c r="L73" s="185">
        <f t="shared" si="23"/>
        <v>10.5</v>
      </c>
      <c r="M73" s="185">
        <f t="shared" si="23"/>
        <v>11.5</v>
      </c>
      <c r="N73" s="185">
        <f t="shared" ref="N73:AP73" si="24">N141</f>
        <v>11.5</v>
      </c>
      <c r="O73" s="185">
        <f t="shared" si="24"/>
        <v>12.5</v>
      </c>
      <c r="P73" s="185">
        <f t="shared" si="24"/>
        <v>13.5</v>
      </c>
      <c r="Q73" s="185">
        <f t="shared" si="24"/>
        <v>14.5</v>
      </c>
      <c r="R73" s="185">
        <f t="shared" si="24"/>
        <v>15.5</v>
      </c>
      <c r="S73" s="185">
        <f t="shared" si="24"/>
        <v>16.5</v>
      </c>
      <c r="T73" s="185">
        <f t="shared" si="24"/>
        <v>17.5</v>
      </c>
      <c r="U73" s="185">
        <f t="shared" si="24"/>
        <v>18.5</v>
      </c>
      <c r="V73" s="185">
        <f t="shared" si="24"/>
        <v>19.5</v>
      </c>
      <c r="W73" s="185">
        <f t="shared" si="24"/>
        <v>20.5</v>
      </c>
      <c r="X73" s="185">
        <f t="shared" si="24"/>
        <v>21.5</v>
      </c>
      <c r="Y73" s="185">
        <f t="shared" si="24"/>
        <v>22.5</v>
      </c>
      <c r="Z73" s="185">
        <f t="shared" si="24"/>
        <v>23.5</v>
      </c>
      <c r="AA73" s="185">
        <f t="shared" si="24"/>
        <v>24.5</v>
      </c>
      <c r="AB73" s="185">
        <f t="shared" si="24"/>
        <v>25.5</v>
      </c>
      <c r="AC73" s="185">
        <f t="shared" si="24"/>
        <v>26.5</v>
      </c>
      <c r="AD73" s="185">
        <f t="shared" si="24"/>
        <v>27.5</v>
      </c>
      <c r="AE73" s="185">
        <f t="shared" si="24"/>
        <v>28.5</v>
      </c>
      <c r="AF73" s="185">
        <f t="shared" si="24"/>
        <v>29.5</v>
      </c>
      <c r="AG73" s="185">
        <f t="shared" si="24"/>
        <v>30.5</v>
      </c>
      <c r="AH73" s="185">
        <f t="shared" si="24"/>
        <v>31.5</v>
      </c>
      <c r="AI73" s="185">
        <f t="shared" si="24"/>
        <v>32.5</v>
      </c>
      <c r="AJ73" s="185">
        <f t="shared" si="24"/>
        <v>33.5</v>
      </c>
      <c r="AK73" s="185">
        <f t="shared" si="24"/>
        <v>34.5</v>
      </c>
      <c r="AL73" s="185">
        <f t="shared" si="24"/>
        <v>35.5</v>
      </c>
      <c r="AM73" s="185">
        <f t="shared" si="24"/>
        <v>36.5</v>
      </c>
      <c r="AN73" s="185">
        <f t="shared" si="24"/>
        <v>37.5</v>
      </c>
      <c r="AO73" s="185">
        <f t="shared" si="24"/>
        <v>38.5</v>
      </c>
      <c r="AP73" s="185">
        <f t="shared" si="24"/>
        <v>39.5</v>
      </c>
      <c r="AQ73" s="118"/>
      <c r="AR73" s="118"/>
      <c r="AS73" s="118"/>
    </row>
    <row r="74">
      <c r="A74" s="169" t="s">
        <v>300</v>
      </c>
      <c r="B74" s="170">
        <f t="shared" ref="B74:AO74" si="25">B58</f>
        <v>1</v>
      </c>
      <c r="C74" s="170">
        <f t="shared" si="25"/>
        <v>2</v>
      </c>
      <c r="D74" s="170">
        <f t="shared" si="25"/>
        <v>3</v>
      </c>
      <c r="E74" s="170">
        <f t="shared" si="25"/>
        <v>4</v>
      </c>
      <c r="F74" s="170">
        <f t="shared" si="25"/>
        <v>5</v>
      </c>
      <c r="G74" s="170">
        <f t="shared" si="25"/>
        <v>6</v>
      </c>
      <c r="H74" s="170">
        <f t="shared" si="25"/>
        <v>7</v>
      </c>
      <c r="I74" s="170">
        <f t="shared" si="25"/>
        <v>8</v>
      </c>
      <c r="J74" s="170">
        <f t="shared" si="25"/>
        <v>9</v>
      </c>
      <c r="K74" s="170">
        <f t="shared" si="25"/>
        <v>10</v>
      </c>
      <c r="L74" s="170">
        <f t="shared" si="25"/>
        <v>11</v>
      </c>
      <c r="M74" s="170">
        <f t="shared" si="25"/>
        <v>12</v>
      </c>
      <c r="N74" s="170">
        <f t="shared" si="25"/>
        <v>13</v>
      </c>
      <c r="O74" s="170">
        <f t="shared" si="25"/>
        <v>14</v>
      </c>
      <c r="P74" s="170">
        <f t="shared" si="25"/>
        <v>15</v>
      </c>
      <c r="Q74" s="170">
        <f t="shared" si="25"/>
        <v>16</v>
      </c>
      <c r="R74" s="170">
        <f t="shared" si="25"/>
        <v>17</v>
      </c>
      <c r="S74" s="170">
        <f t="shared" si="25"/>
        <v>18</v>
      </c>
      <c r="T74" s="170">
        <f t="shared" si="25"/>
        <v>19</v>
      </c>
      <c r="U74" s="170">
        <f t="shared" si="25"/>
        <v>20</v>
      </c>
      <c r="V74" s="170">
        <f t="shared" si="25"/>
        <v>21</v>
      </c>
      <c r="W74" s="170">
        <f t="shared" si="25"/>
        <v>22</v>
      </c>
      <c r="X74" s="170">
        <f t="shared" si="25"/>
        <v>23</v>
      </c>
      <c r="Y74" s="170">
        <f t="shared" si="25"/>
        <v>24</v>
      </c>
      <c r="Z74" s="170">
        <f t="shared" si="25"/>
        <v>25</v>
      </c>
      <c r="AA74" s="170">
        <f t="shared" si="25"/>
        <v>26</v>
      </c>
      <c r="AB74" s="170">
        <f t="shared" si="25"/>
        <v>27</v>
      </c>
      <c r="AC74" s="170">
        <f t="shared" si="25"/>
        <v>28</v>
      </c>
      <c r="AD74" s="170">
        <f t="shared" si="25"/>
        <v>29</v>
      </c>
      <c r="AE74" s="170">
        <f t="shared" si="25"/>
        <v>30</v>
      </c>
      <c r="AF74" s="170">
        <f t="shared" si="25"/>
        <v>31</v>
      </c>
      <c r="AG74" s="170">
        <f t="shared" si="25"/>
        <v>32</v>
      </c>
      <c r="AH74" s="170">
        <f t="shared" si="25"/>
        <v>33</v>
      </c>
      <c r="AI74" s="170">
        <f t="shared" si="25"/>
        <v>34</v>
      </c>
      <c r="AJ74" s="170">
        <f t="shared" si="25"/>
        <v>35</v>
      </c>
      <c r="AK74" s="170">
        <f t="shared" si="25"/>
        <v>36</v>
      </c>
      <c r="AL74" s="170">
        <f t="shared" si="25"/>
        <v>37</v>
      </c>
      <c r="AM74" s="170">
        <f t="shared" si="25"/>
        <v>38</v>
      </c>
      <c r="AN74" s="170">
        <f t="shared" si="25"/>
        <v>39</v>
      </c>
      <c r="AO74" s="170">
        <f t="shared" si="25"/>
        <v>40</v>
      </c>
      <c r="AP74" s="170">
        <f>AP58</f>
        <v>41</v>
      </c>
    </row>
    <row r="75" ht="28.5">
      <c r="A75" s="178" t="s">
        <v>296</v>
      </c>
      <c r="B75" s="179">
        <f t="shared" ref="B75:AO75" si="26">B68</f>
        <v>0</v>
      </c>
      <c r="C75" s="179">
        <f t="shared" si="26"/>
        <v>-74027.003055555557</v>
      </c>
      <c r="D75" s="179">
        <f>D68</f>
        <v>-74027.003055555557</v>
      </c>
      <c r="E75" s="179">
        <f t="shared" si="26"/>
        <v>-74027.003055555557</v>
      </c>
      <c r="F75" s="179">
        <f t="shared" si="26"/>
        <v>-74027.003055555557</v>
      </c>
      <c r="G75" s="179">
        <f t="shared" si="26"/>
        <v>-74027.003055555557</v>
      </c>
      <c r="H75" s="179">
        <f t="shared" si="26"/>
        <v>-74027.003055555557</v>
      </c>
      <c r="I75" s="179">
        <f t="shared" si="26"/>
        <v>-74027.003055555557</v>
      </c>
      <c r="J75" s="179">
        <f t="shared" si="26"/>
        <v>-74027.003055555557</v>
      </c>
      <c r="K75" s="179">
        <f t="shared" si="26"/>
        <v>-74027.003055555557</v>
      </c>
      <c r="L75" s="179">
        <f t="shared" si="26"/>
        <v>-74027.003055555557</v>
      </c>
      <c r="M75" s="179">
        <f t="shared" si="26"/>
        <v>-74027.003055555557</v>
      </c>
      <c r="N75" s="179">
        <f t="shared" si="26"/>
        <v>-112872.92825250205</v>
      </c>
      <c r="O75" s="179">
        <f t="shared" si="26"/>
        <v>-114590.26697847419</v>
      </c>
      <c r="P75" s="179">
        <f t="shared" si="26"/>
        <v>-116383.52749765296</v>
      </c>
      <c r="Q75" s="179">
        <f t="shared" si="26"/>
        <v>-118256.06623506773</v>
      </c>
      <c r="R75" s="179">
        <f t="shared" si="26"/>
        <v>-120211.38799987448</v>
      </c>
      <c r="S75" s="179">
        <f t="shared" si="26"/>
        <v>-122253.1525452667</v>
      </c>
      <c r="T75" s="179">
        <f t="shared" si="26"/>
        <v>-124385.18141839319</v>
      </c>
      <c r="U75" s="179">
        <f t="shared" si="26"/>
        <v>-126611.46511310387</v>
      </c>
      <c r="V75" s="179">
        <f t="shared" si="26"/>
        <v>-128936.17053891101</v>
      </c>
      <c r="W75" s="179">
        <f t="shared" si="26"/>
        <v>-131363.64882014573</v>
      </c>
      <c r="X75" s="179">
        <f t="shared" si="26"/>
        <v>-133898.44343990719</v>
      </c>
      <c r="Y75" s="179">
        <f t="shared" si="26"/>
        <v>-136545.29874404758</v>
      </c>
      <c r="Z75" s="179">
        <f t="shared" si="26"/>
        <v>-139309.16882110946</v>
      </c>
      <c r="AA75" s="179">
        <f t="shared" si="26"/>
        <v>-142195.22677483608</v>
      </c>
      <c r="AB75" s="179">
        <f t="shared" si="26"/>
        <v>-145208.87440661021</v>
      </c>
      <c r="AC75" s="179">
        <f t="shared" si="26"/>
        <v>-148355.75232594321</v>
      </c>
      <c r="AD75" s="179">
        <f t="shared" si="26"/>
        <v>-151641.75050793897</v>
      </c>
      <c r="AE75" s="179">
        <f t="shared" si="26"/>
        <v>-155073.01931749232</v>
      </c>
      <c r="AF75" s="179">
        <f t="shared" si="26"/>
        <v>-158655.98102085604</v>
      </c>
      <c r="AG75" s="179">
        <f t="shared" si="26"/>
        <v>-162397.34180612257</v>
      </c>
      <c r="AH75" s="179">
        <f t="shared" si="26"/>
        <v>-166304.10433511887</v>
      </c>
      <c r="AI75" s="179">
        <f t="shared" si="26"/>
        <v>-170383.58085020786</v>
      </c>
      <c r="AJ75" s="179">
        <f t="shared" si="26"/>
        <v>-174643.40686052799</v>
      </c>
      <c r="AK75" s="179">
        <f t="shared" si="26"/>
        <v>-179091.55543328769</v>
      </c>
      <c r="AL75" s="179">
        <f t="shared" si="26"/>
        <v>-183736.35211686342</v>
      </c>
      <c r="AM75" s="179">
        <f t="shared" si="26"/>
        <v>-188586.49052363221</v>
      </c>
      <c r="AN75" s="179">
        <f t="shared" si="26"/>
        <v>-193651.04860170605</v>
      </c>
      <c r="AO75" s="179">
        <f t="shared" si="26"/>
        <v>-198939.50562602235</v>
      </c>
      <c r="AP75" s="179">
        <f>AP68</f>
        <v>-204461.75994059374</v>
      </c>
    </row>
    <row r="76">
      <c r="A76" s="180" t="s">
        <v>295</v>
      </c>
      <c r="B76" s="172">
        <f t="shared" ref="B76:AO76" si="27">-B67</f>
        <v>0</v>
      </c>
      <c r="C76" s="172">
        <f>-C67</f>
        <v>74027.003055555557</v>
      </c>
      <c r="D76" s="172">
        <f t="shared" si="27"/>
        <v>74027.003055555557</v>
      </c>
      <c r="E76" s="172">
        <f t="shared" si="27"/>
        <v>74027.003055555557</v>
      </c>
      <c r="F76" s="172">
        <f>-C67</f>
        <v>74027.003055555557</v>
      </c>
      <c r="G76" s="172">
        <f t="shared" si="27"/>
        <v>74027.003055555557</v>
      </c>
      <c r="H76" s="172">
        <f t="shared" si="27"/>
        <v>74027.003055555557</v>
      </c>
      <c r="I76" s="172">
        <f t="shared" si="27"/>
        <v>74027.003055555557</v>
      </c>
      <c r="J76" s="172">
        <f t="shared" si="27"/>
        <v>74027.003055555557</v>
      </c>
      <c r="K76" s="172">
        <f t="shared" si="27"/>
        <v>74027.003055555557</v>
      </c>
      <c r="L76" s="172">
        <f>-L67</f>
        <v>74027.003055555557</v>
      </c>
      <c r="M76" s="172">
        <f>-M67</f>
        <v>74027.003055555557</v>
      </c>
      <c r="N76" s="172">
        <f t="shared" si="27"/>
        <v>74027.003055555557</v>
      </c>
      <c r="O76" s="172">
        <f t="shared" si="27"/>
        <v>74027.003055555557</v>
      </c>
      <c r="P76" s="172">
        <f t="shared" si="27"/>
        <v>74027.003055555557</v>
      </c>
      <c r="Q76" s="172">
        <f t="shared" si="27"/>
        <v>74027.003055555557</v>
      </c>
      <c r="R76" s="172">
        <f t="shared" si="27"/>
        <v>74027.003055555557</v>
      </c>
      <c r="S76" s="172">
        <f t="shared" si="27"/>
        <v>74027.003055555557</v>
      </c>
      <c r="T76" s="172">
        <f t="shared" si="27"/>
        <v>74027.003055555557</v>
      </c>
      <c r="U76" s="172">
        <f t="shared" si="27"/>
        <v>74027.003055555557</v>
      </c>
      <c r="V76" s="172">
        <f t="shared" si="27"/>
        <v>74027.003055555557</v>
      </c>
      <c r="W76" s="172">
        <f t="shared" si="27"/>
        <v>74027.003055555557</v>
      </c>
      <c r="X76" s="172">
        <f t="shared" si="27"/>
        <v>74027.003055555557</v>
      </c>
      <c r="Y76" s="172">
        <f t="shared" si="27"/>
        <v>74027.003055555557</v>
      </c>
      <c r="Z76" s="172">
        <f t="shared" si="27"/>
        <v>74027.003055555557</v>
      </c>
      <c r="AA76" s="172">
        <f t="shared" si="27"/>
        <v>74027.003055555557</v>
      </c>
      <c r="AB76" s="172">
        <f t="shared" si="27"/>
        <v>74027.003055555557</v>
      </c>
      <c r="AC76" s="172">
        <f t="shared" si="27"/>
        <v>74027.003055555557</v>
      </c>
      <c r="AD76" s="172">
        <f t="shared" si="27"/>
        <v>74027.003055555557</v>
      </c>
      <c r="AE76" s="172">
        <f t="shared" si="27"/>
        <v>74027.003055555557</v>
      </c>
      <c r="AF76" s="172">
        <f t="shared" si="27"/>
        <v>74027.003055555557</v>
      </c>
      <c r="AG76" s="172">
        <f t="shared" si="27"/>
        <v>74027.003055555557</v>
      </c>
      <c r="AH76" s="172">
        <f t="shared" si="27"/>
        <v>74027.003055555557</v>
      </c>
      <c r="AI76" s="172">
        <f t="shared" si="27"/>
        <v>74027.003055555557</v>
      </c>
      <c r="AJ76" s="172">
        <f t="shared" si="27"/>
        <v>74027.003055555557</v>
      </c>
      <c r="AK76" s="172">
        <f t="shared" si="27"/>
        <v>74027.003055555557</v>
      </c>
      <c r="AL76" s="172">
        <f t="shared" si="27"/>
        <v>74027.003055555557</v>
      </c>
      <c r="AM76" s="172">
        <f t="shared" si="27"/>
        <v>74027.003055555557</v>
      </c>
      <c r="AN76" s="172">
        <f t="shared" si="27"/>
        <v>74027.003055555557</v>
      </c>
      <c r="AO76" s="172">
        <f t="shared" si="27"/>
        <v>74027.003055555557</v>
      </c>
      <c r="AP76" s="172">
        <f>-AP67</f>
        <v>74027.003055555557</v>
      </c>
    </row>
    <row r="77">
      <c r="A77" s="180" t="s">
        <v>297</v>
      </c>
      <c r="B77" s="172">
        <f t="shared" ref="B77:AO77" si="28">B69</f>
        <v>0</v>
      </c>
      <c r="C77" s="172">
        <f t="shared" si="28"/>
        <v>0</v>
      </c>
      <c r="D77" s="172">
        <f t="shared" si="28"/>
        <v>0</v>
      </c>
      <c r="E77" s="172">
        <f t="shared" si="28"/>
        <v>0</v>
      </c>
      <c r="F77" s="172">
        <f t="shared" si="28"/>
        <v>0</v>
      </c>
      <c r="G77" s="172">
        <f t="shared" si="28"/>
        <v>0</v>
      </c>
      <c r="H77" s="172">
        <f t="shared" si="28"/>
        <v>0</v>
      </c>
      <c r="I77" s="172">
        <f t="shared" si="28"/>
        <v>0</v>
      </c>
      <c r="J77" s="172">
        <f t="shared" si="28"/>
        <v>0</v>
      </c>
      <c r="K77" s="172">
        <f t="shared" si="28"/>
        <v>0</v>
      </c>
      <c r="L77" s="172">
        <f t="shared" si="28"/>
        <v>0</v>
      </c>
      <c r="M77" s="172">
        <f t="shared" si="28"/>
        <v>0</v>
      </c>
      <c r="N77" s="172">
        <f t="shared" si="28"/>
        <v>0</v>
      </c>
      <c r="O77" s="172">
        <f t="shared" si="28"/>
        <v>0</v>
      </c>
      <c r="P77" s="172">
        <f t="shared" si="28"/>
        <v>0</v>
      </c>
      <c r="Q77" s="172">
        <f t="shared" si="28"/>
        <v>0</v>
      </c>
      <c r="R77" s="172">
        <f t="shared" si="28"/>
        <v>0</v>
      </c>
      <c r="S77" s="172">
        <f t="shared" si="28"/>
        <v>0</v>
      </c>
      <c r="T77" s="172">
        <f t="shared" si="28"/>
        <v>0</v>
      </c>
      <c r="U77" s="172">
        <f t="shared" si="28"/>
        <v>0</v>
      </c>
      <c r="V77" s="172">
        <f t="shared" si="28"/>
        <v>0</v>
      </c>
      <c r="W77" s="172">
        <f t="shared" si="28"/>
        <v>0</v>
      </c>
      <c r="X77" s="172">
        <f t="shared" si="28"/>
        <v>0</v>
      </c>
      <c r="Y77" s="172">
        <f t="shared" si="28"/>
        <v>0</v>
      </c>
      <c r="Z77" s="172">
        <f t="shared" si="28"/>
        <v>0</v>
      </c>
      <c r="AA77" s="172">
        <f t="shared" si="28"/>
        <v>0</v>
      </c>
      <c r="AB77" s="172">
        <f t="shared" si="28"/>
        <v>0</v>
      </c>
      <c r="AC77" s="172">
        <f t="shared" si="28"/>
        <v>0</v>
      </c>
      <c r="AD77" s="172">
        <f t="shared" si="28"/>
        <v>0</v>
      </c>
      <c r="AE77" s="172">
        <f t="shared" si="28"/>
        <v>0</v>
      </c>
      <c r="AF77" s="172">
        <f t="shared" si="28"/>
        <v>0</v>
      </c>
      <c r="AG77" s="172">
        <f t="shared" si="28"/>
        <v>0</v>
      </c>
      <c r="AH77" s="172">
        <f t="shared" si="28"/>
        <v>0</v>
      </c>
      <c r="AI77" s="172">
        <f t="shared" si="28"/>
        <v>0</v>
      </c>
      <c r="AJ77" s="172">
        <f t="shared" si="28"/>
        <v>0</v>
      </c>
      <c r="AK77" s="172">
        <f t="shared" si="28"/>
        <v>0</v>
      </c>
      <c r="AL77" s="172">
        <f t="shared" si="28"/>
        <v>0</v>
      </c>
      <c r="AM77" s="172">
        <f t="shared" si="28"/>
        <v>0</v>
      </c>
      <c r="AN77" s="172">
        <f t="shared" si="28"/>
        <v>0</v>
      </c>
      <c r="AO77" s="172">
        <f t="shared" si="28"/>
        <v>0</v>
      </c>
      <c r="AP77" s="172">
        <f>AP69</f>
        <v>0</v>
      </c>
    </row>
    <row r="78">
      <c r="A78" s="180" t="s">
        <v>270</v>
      </c>
      <c r="B78" s="172">
        <f>IF(SUM($B$71:B71)+SUM($A$78:A78)&gt;0,0,SUM($B$71:B71)-SUM($A$78:A78))</f>
        <v>0</v>
      </c>
      <c r="C78" s="172">
        <f>IF(SUM($B$71:C71)+SUM($A$78:B78)&gt;0,0,SUM($B$71:C71)-SUM($A$78:B78))</f>
        <v>0</v>
      </c>
      <c r="D78" s="172">
        <f>IF(SUM($B$71:D71)+SUM($A$78:C78)&gt;0,0,SUM($B$71:D71)-SUM($A$78:C78))</f>
        <v>0</v>
      </c>
      <c r="E78" s="172">
        <f>IF(SUM($B$71:E71)+SUM($A$78:D78)&gt;0,0,SUM($B$71:E71)-SUM($A$78:D78))</f>
        <v>0</v>
      </c>
      <c r="F78" s="172">
        <f>IF(SUM($B$71:F71)+SUM($A$78:E78)&gt;0,0,SUM($B$71:F71)-SUM($A$78:E78))</f>
        <v>0</v>
      </c>
      <c r="G78" s="172">
        <f>IF(SUM($B$71:G71)+SUM($A$78:F78)&gt;0,0,SUM($B$71:G71)-SUM($A$78:F78))</f>
        <v>0</v>
      </c>
      <c r="H78" s="172">
        <f>IF(SUM($B$71:H71)+SUM($A$78:G78)&gt;0,0,SUM($B$71:H71)-SUM($A$78:G78))</f>
        <v>0</v>
      </c>
      <c r="I78" s="172">
        <f>IF(SUM($B$71:I71)+SUM($A$78:H78)&gt;0,0,SUM($B$71:I71)-SUM($A$78:H78))</f>
        <v>0</v>
      </c>
      <c r="J78" s="172">
        <f>IF(SUM($B$71:J71)+SUM($A$78:I78)&gt;0,0,SUM($B$71:J71)-SUM($A$78:I78))</f>
        <v>0</v>
      </c>
      <c r="K78" s="172">
        <f>IF(SUM($B$71:K71)+SUM($A$78:J78)&gt;0,0,SUM($B$71:K71)-SUM($A$78:J78))</f>
        <v>0</v>
      </c>
      <c r="L78" s="172">
        <f>IF(SUM($B$71:L71)+SUM($A$78:K78)&gt;0,0,SUM($B$71:L71)-SUM($A$78:K78))</f>
        <v>0</v>
      </c>
      <c r="M78" s="172">
        <f>IF(SUM($B$71:M71)+SUM($A$78:L78)&gt;0,0,SUM($B$71:M71)-SUM($A$78:L78))</f>
        <v>0</v>
      </c>
      <c r="N78" s="172">
        <f>IF(SUM($B$71:N71)+SUM($A$78:M78)&gt;0,0,SUM($B$71:N71)-SUM($A$78:M78))</f>
        <v>0</v>
      </c>
      <c r="O78" s="172">
        <f>IF(SUM($B$71:O71)+SUM($A$78:N78)&gt;0,0,SUM($B$71:O71)-SUM($A$78:N78))</f>
        <v>0</v>
      </c>
      <c r="P78" s="172">
        <f>IF(SUM($B$71:P71)+SUM($A$78:O78)&gt;0,0,SUM($B$71:P71)-SUM($A$78:O78))</f>
        <v>0</v>
      </c>
      <c r="Q78" s="172">
        <f>IF(SUM($B$71:Q71)+SUM($A$78:P78)&gt;0,0,SUM($B$71:Q71)-SUM($A$78:P78))</f>
        <v>0</v>
      </c>
      <c r="R78" s="172">
        <f>IF(SUM($B$71:R71)+SUM($A$78:Q78)&gt;0,0,SUM($B$71:R71)-SUM($A$78:Q78))</f>
        <v>0</v>
      </c>
      <c r="S78" s="172">
        <f>IF(SUM($B$71:S71)+SUM($A$78:R78)&gt;0,0,SUM($B$71:S71)-SUM($A$78:R78))</f>
        <v>0</v>
      </c>
      <c r="T78" s="172">
        <f>IF(SUM($B$71:T71)+SUM($A$78:S78)&gt;0,0,SUM($B$71:T71)-SUM($A$78:S78))</f>
        <v>0</v>
      </c>
      <c r="U78" s="172">
        <f>IF(SUM($B$71:U71)+SUM($A$78:T78)&gt;0,0,SUM($B$71:U71)-SUM($A$78:T78))</f>
        <v>0</v>
      </c>
      <c r="V78" s="172">
        <f>IF(SUM($B$71:V71)+SUM($A$78:U78)&gt;0,0,SUM($B$71:V71)-SUM($A$78:U78))</f>
        <v>0</v>
      </c>
      <c r="W78" s="172">
        <f>IF(SUM($B$71:W71)+SUM($A$78:V78)&gt;0,0,SUM($B$71:W71)-SUM($A$78:V78))</f>
        <v>0</v>
      </c>
      <c r="X78" s="172">
        <f>IF(SUM($B$71:X71)+SUM($A$78:W78)&gt;0,0,SUM($B$71:X71)-SUM($A$78:W78))</f>
        <v>0</v>
      </c>
      <c r="Y78" s="172">
        <f>IF(SUM($B$71:Y71)+SUM($A$78:X78)&gt;0,0,SUM($B$71:Y71)-SUM($A$78:X78))</f>
        <v>0</v>
      </c>
      <c r="Z78" s="172">
        <f>IF(SUM($B$71:Z71)+SUM($A$78:Y78)&gt;0,0,SUM($B$71:Z71)-SUM($A$78:Y78))</f>
        <v>0</v>
      </c>
      <c r="AA78" s="172">
        <f>IF(SUM($B$71:AA71)+SUM($A$78:Z78)&gt;0,0,SUM($B$71:AA71)-SUM($A$78:Z78))</f>
        <v>0</v>
      </c>
      <c r="AB78" s="172">
        <f>IF(SUM($B$71:AB71)+SUM($A$78:AA78)&gt;0,0,SUM($B$71:AB71)-SUM($A$78:AA78))</f>
        <v>0</v>
      </c>
      <c r="AC78" s="172">
        <f>IF(SUM($B$71:AC71)+SUM($A$78:AB78)&gt;0,0,SUM($B$71:AC71)-SUM($A$78:AB78))</f>
        <v>0</v>
      </c>
      <c r="AD78" s="172">
        <f>IF(SUM($B$71:AD71)+SUM($A$78:AC78)&gt;0,0,SUM($B$71:AD71)-SUM($A$78:AC78))</f>
        <v>0</v>
      </c>
      <c r="AE78" s="172">
        <f>IF(SUM($B$71:AE71)+SUM($A$78:AD78)&gt;0,0,SUM($B$71:AE71)-SUM($A$78:AD78))</f>
        <v>0</v>
      </c>
      <c r="AF78" s="172">
        <f>IF(SUM($B$71:AF71)+SUM($A$78:AE78)&gt;0,0,SUM($B$71:AF71)-SUM($A$78:AE78))</f>
        <v>0</v>
      </c>
      <c r="AG78" s="172">
        <f>IF(SUM($B$71:AG71)+SUM($A$78:AF78)&gt;0,0,SUM($B$71:AG71)-SUM($A$78:AF78))</f>
        <v>0</v>
      </c>
      <c r="AH78" s="172">
        <f>IF(SUM($B$71:AH71)+SUM($A$78:AG78)&gt;0,0,SUM($B$71:AH71)-SUM($A$78:AG78))</f>
        <v>0</v>
      </c>
      <c r="AI78" s="172">
        <f>IF(SUM($B$71:AI71)+SUM($A$78:AH78)&gt;0,0,SUM($B$71:AI71)-SUM($A$78:AH78))</f>
        <v>0</v>
      </c>
      <c r="AJ78" s="172">
        <f>IF(SUM($B$71:AJ71)+SUM($A$78:AI78)&gt;0,0,SUM($B$71:AJ71)-SUM($A$78:AI78))</f>
        <v>0</v>
      </c>
      <c r="AK78" s="172">
        <f>IF(SUM($B$71:AK71)+SUM($A$78:AJ78)&gt;0,0,SUM($B$71:AK71)-SUM($A$78:AJ78))</f>
        <v>0</v>
      </c>
      <c r="AL78" s="172">
        <f>IF(SUM($B$71:AL71)+SUM($A$78:AK78)&gt;0,0,SUM($B$71:AL71)-SUM($A$78:AK78))</f>
        <v>0</v>
      </c>
      <c r="AM78" s="172">
        <f>IF(SUM($B$71:AM71)+SUM($A$78:AL78)&gt;0,0,SUM($B$71:AM71)-SUM($A$78:AL78))</f>
        <v>0</v>
      </c>
      <c r="AN78" s="172">
        <f>IF(SUM($B$71:AN71)+SUM($A$78:AM78)&gt;0,0,SUM($B$71:AN71)-SUM($A$78:AM78))</f>
        <v>0</v>
      </c>
      <c r="AO78" s="172">
        <f>IF(SUM($B$71:AO71)+SUM($A$78:AN78)&gt;0,0,SUM($B$71:AO71)-SUM($A$78:AN78))</f>
        <v>0</v>
      </c>
      <c r="AP78" s="172">
        <f>IF(SUM($B$71:AP71)+SUM($A$78:AO78)&gt;0,0,SUM($B$71:AP71)-SUM($A$78:AO78))</f>
        <v>0</v>
      </c>
    </row>
    <row r="79">
      <c r="A79" s="180" t="s">
        <v>301</v>
      </c>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c r="AK79" s="172"/>
      <c r="AL79" s="172"/>
      <c r="AM79" s="172"/>
      <c r="AN79" s="172"/>
      <c r="AO79" s="172"/>
      <c r="AP79" s="172"/>
    </row>
    <row r="80">
      <c r="A80" s="180" t="s">
        <v>302</v>
      </c>
      <c r="B80" s="172">
        <f>-B59*(B39)</f>
        <v>0</v>
      </c>
      <c r="C80" s="172">
        <f t="shared" ref="C80:AP80" si="29">-(C59-B59)*$B$39</f>
        <v>0</v>
      </c>
      <c r="D80" s="172">
        <f t="shared" si="29"/>
        <v>0</v>
      </c>
      <c r="E80" s="172">
        <f t="shared" si="29"/>
        <v>0</v>
      </c>
      <c r="F80" s="172">
        <f t="shared" si="29"/>
        <v>0</v>
      </c>
      <c r="G80" s="172">
        <f t="shared" si="29"/>
        <v>0</v>
      </c>
      <c r="H80" s="172">
        <f t="shared" si="29"/>
        <v>0</v>
      </c>
      <c r="I80" s="172">
        <f t="shared" si="29"/>
        <v>0</v>
      </c>
      <c r="J80" s="172">
        <f t="shared" si="29"/>
        <v>0</v>
      </c>
      <c r="K80" s="172">
        <f t="shared" si="29"/>
        <v>0</v>
      </c>
      <c r="L80" s="172">
        <f t="shared" si="29"/>
        <v>0</v>
      </c>
      <c r="M80" s="172">
        <f t="shared" si="29"/>
        <v>0</v>
      </c>
      <c r="N80" s="172">
        <f t="shared" si="29"/>
        <v>0</v>
      </c>
      <c r="O80" s="172">
        <f t="shared" si="29"/>
        <v>0</v>
      </c>
      <c r="P80" s="172">
        <f t="shared" si="29"/>
        <v>0</v>
      </c>
      <c r="Q80" s="172">
        <f t="shared" si="29"/>
        <v>0</v>
      </c>
      <c r="R80" s="172">
        <f t="shared" si="29"/>
        <v>0</v>
      </c>
      <c r="S80" s="172">
        <f t="shared" si="29"/>
        <v>0</v>
      </c>
      <c r="T80" s="172">
        <f t="shared" si="29"/>
        <v>0</v>
      </c>
      <c r="U80" s="172">
        <f t="shared" si="29"/>
        <v>0</v>
      </c>
      <c r="V80" s="172">
        <f t="shared" si="29"/>
        <v>0</v>
      </c>
      <c r="W80" s="172">
        <f t="shared" si="29"/>
        <v>0</v>
      </c>
      <c r="X80" s="172">
        <f t="shared" si="29"/>
        <v>0</v>
      </c>
      <c r="Y80" s="172">
        <f t="shared" si="29"/>
        <v>0</v>
      </c>
      <c r="Z80" s="172">
        <f t="shared" si="29"/>
        <v>0</v>
      </c>
      <c r="AA80" s="172">
        <f t="shared" si="29"/>
        <v>0</v>
      </c>
      <c r="AB80" s="172">
        <f t="shared" si="29"/>
        <v>0</v>
      </c>
      <c r="AC80" s="172">
        <f t="shared" si="29"/>
        <v>0</v>
      </c>
      <c r="AD80" s="172">
        <f t="shared" si="29"/>
        <v>0</v>
      </c>
      <c r="AE80" s="172">
        <f t="shared" si="29"/>
        <v>0</v>
      </c>
      <c r="AF80" s="172">
        <f t="shared" si="29"/>
        <v>0</v>
      </c>
      <c r="AG80" s="172">
        <f t="shared" si="29"/>
        <v>0</v>
      </c>
      <c r="AH80" s="172">
        <f t="shared" si="29"/>
        <v>0</v>
      </c>
      <c r="AI80" s="172">
        <f t="shared" si="29"/>
        <v>0</v>
      </c>
      <c r="AJ80" s="172">
        <f t="shared" si="29"/>
        <v>0</v>
      </c>
      <c r="AK80" s="172">
        <f t="shared" si="29"/>
        <v>0</v>
      </c>
      <c r="AL80" s="172">
        <f t="shared" si="29"/>
        <v>0</v>
      </c>
      <c r="AM80" s="172">
        <f t="shared" si="29"/>
        <v>0</v>
      </c>
      <c r="AN80" s="172">
        <f t="shared" si="29"/>
        <v>0</v>
      </c>
      <c r="AO80" s="172">
        <f t="shared" si="29"/>
        <v>0</v>
      </c>
      <c r="AP80" s="172">
        <f t="shared" si="29"/>
        <v>0</v>
      </c>
    </row>
    <row r="81">
      <c r="A81" s="180" t="s">
        <v>303</v>
      </c>
      <c r="B81" s="172">
        <f>-B25</f>
        <v>-2220810.0916666668</v>
      </c>
      <c r="C81" s="172">
        <f>-'6.2. Паспорт фин осв ввод'!M30*1000000</f>
        <v>0</v>
      </c>
      <c r="D81" s="172"/>
      <c r="E81" s="172">
        <f>-'6.2. Паспорт фин осв ввод'!R30*1000000</f>
        <v>0</v>
      </c>
      <c r="F81" s="172">
        <f>-'6.2. Паспорт фин осв ввод'!V30*1000000</f>
        <v>0</v>
      </c>
      <c r="G81" s="172">
        <f>-'6.2. Паспорт фин осв ввод'!Z30*1000000</f>
        <v>0</v>
      </c>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c r="AK81" s="172"/>
      <c r="AL81" s="172"/>
      <c r="AM81" s="172"/>
      <c r="AN81" s="172"/>
      <c r="AO81" s="172"/>
      <c r="AP81" s="172"/>
      <c r="AQ81" s="186">
        <f>SUM(B81:AP81)</f>
        <v>-2220810.0916666668</v>
      </c>
      <c r="AR81" s="187"/>
    </row>
    <row r="82">
      <c r="A82" s="180" t="s">
        <v>304</v>
      </c>
      <c r="B82" s="172">
        <f t="shared" ref="B82:AO82" si="30">B54-B55</f>
        <v>0</v>
      </c>
      <c r="C82" s="172">
        <f t="shared" si="30"/>
        <v>0</v>
      </c>
      <c r="D82" s="172">
        <f t="shared" si="30"/>
        <v>0</v>
      </c>
      <c r="E82" s="172">
        <f t="shared" si="30"/>
        <v>0</v>
      </c>
      <c r="F82" s="172">
        <f t="shared" si="30"/>
        <v>0</v>
      </c>
      <c r="G82" s="172">
        <f t="shared" si="30"/>
        <v>0</v>
      </c>
      <c r="H82" s="172">
        <f t="shared" si="30"/>
        <v>0</v>
      </c>
      <c r="I82" s="172">
        <f t="shared" si="30"/>
        <v>0</v>
      </c>
      <c r="J82" s="172">
        <f t="shared" si="30"/>
        <v>0</v>
      </c>
      <c r="K82" s="172">
        <f t="shared" si="30"/>
        <v>0</v>
      </c>
      <c r="L82" s="172">
        <f t="shared" si="30"/>
        <v>0</v>
      </c>
      <c r="M82" s="172">
        <f t="shared" si="30"/>
        <v>0</v>
      </c>
      <c r="N82" s="172">
        <f t="shared" si="30"/>
        <v>0</v>
      </c>
      <c r="O82" s="172">
        <f t="shared" si="30"/>
        <v>0</v>
      </c>
      <c r="P82" s="172">
        <f t="shared" si="30"/>
        <v>0</v>
      </c>
      <c r="Q82" s="172">
        <f t="shared" si="30"/>
        <v>0</v>
      </c>
      <c r="R82" s="172">
        <f t="shared" si="30"/>
        <v>0</v>
      </c>
      <c r="S82" s="172">
        <f t="shared" si="30"/>
        <v>0</v>
      </c>
      <c r="T82" s="172">
        <f t="shared" si="30"/>
        <v>0</v>
      </c>
      <c r="U82" s="172">
        <f t="shared" si="30"/>
        <v>0</v>
      </c>
      <c r="V82" s="172">
        <f t="shared" si="30"/>
        <v>0</v>
      </c>
      <c r="W82" s="172">
        <f t="shared" si="30"/>
        <v>0</v>
      </c>
      <c r="X82" s="172">
        <f t="shared" si="30"/>
        <v>0</v>
      </c>
      <c r="Y82" s="172">
        <f t="shared" si="30"/>
        <v>0</v>
      </c>
      <c r="Z82" s="172">
        <f t="shared" si="30"/>
        <v>0</v>
      </c>
      <c r="AA82" s="172">
        <f t="shared" si="30"/>
        <v>0</v>
      </c>
      <c r="AB82" s="172">
        <f t="shared" si="30"/>
        <v>0</v>
      </c>
      <c r="AC82" s="172">
        <f t="shared" si="30"/>
        <v>0</v>
      </c>
      <c r="AD82" s="172">
        <f t="shared" si="30"/>
        <v>0</v>
      </c>
      <c r="AE82" s="172">
        <f t="shared" si="30"/>
        <v>0</v>
      </c>
      <c r="AF82" s="172">
        <f t="shared" si="30"/>
        <v>0</v>
      </c>
      <c r="AG82" s="172">
        <f t="shared" si="30"/>
        <v>0</v>
      </c>
      <c r="AH82" s="172">
        <f t="shared" si="30"/>
        <v>0</v>
      </c>
      <c r="AI82" s="172">
        <f t="shared" si="30"/>
        <v>0</v>
      </c>
      <c r="AJ82" s="172">
        <f t="shared" si="30"/>
        <v>0</v>
      </c>
      <c r="AK82" s="172">
        <f t="shared" si="30"/>
        <v>0</v>
      </c>
      <c r="AL82" s="172">
        <f t="shared" si="30"/>
        <v>0</v>
      </c>
      <c r="AM82" s="172">
        <f t="shared" si="30"/>
        <v>0</v>
      </c>
      <c r="AN82" s="172">
        <f t="shared" si="30"/>
        <v>0</v>
      </c>
      <c r="AO82" s="172">
        <f t="shared" si="30"/>
        <v>0</v>
      </c>
      <c r="AP82" s="172">
        <f>AP54-AP55</f>
        <v>0</v>
      </c>
    </row>
    <row r="83" ht="14.25">
      <c r="A83" s="181" t="s">
        <v>305</v>
      </c>
      <c r="B83" s="179">
        <f>SUM(B75:B82)</f>
        <v>-2220810.0916666668</v>
      </c>
      <c r="C83" s="179">
        <f t="shared" ref="C83:V83" si="31">SUM(C75:C82)</f>
        <v>0</v>
      </c>
      <c r="D83" s="179">
        <f t="shared" si="31"/>
        <v>0</v>
      </c>
      <c r="E83" s="179">
        <f t="shared" si="31"/>
        <v>0</v>
      </c>
      <c r="F83" s="179">
        <f t="shared" si="31"/>
        <v>0</v>
      </c>
      <c r="G83" s="179">
        <f t="shared" si="31"/>
        <v>0</v>
      </c>
      <c r="H83" s="179">
        <f t="shared" si="31"/>
        <v>0</v>
      </c>
      <c r="I83" s="179">
        <f t="shared" si="31"/>
        <v>0</v>
      </c>
      <c r="J83" s="179">
        <f t="shared" si="31"/>
        <v>0</v>
      </c>
      <c r="K83" s="179">
        <f t="shared" si="31"/>
        <v>0</v>
      </c>
      <c r="L83" s="179">
        <f t="shared" si="31"/>
        <v>0</v>
      </c>
      <c r="M83" s="179">
        <f t="shared" si="31"/>
        <v>0</v>
      </c>
      <c r="N83" s="179">
        <f t="shared" si="31"/>
        <v>-38845.925196946497</v>
      </c>
      <c r="O83" s="179">
        <f t="shared" si="31"/>
        <v>-40563.263922918632</v>
      </c>
      <c r="P83" s="179">
        <f t="shared" si="31"/>
        <v>-42356.524442097405</v>
      </c>
      <c r="Q83" s="179">
        <f t="shared" si="31"/>
        <v>-44229.063179512174</v>
      </c>
      <c r="R83" s="179">
        <f t="shared" si="31"/>
        <v>-46184.384944318925</v>
      </c>
      <c r="S83" s="179">
        <f t="shared" si="31"/>
        <v>-48226.149489711141</v>
      </c>
      <c r="T83" s="179">
        <f t="shared" si="31"/>
        <v>-50358.178362837629</v>
      </c>
      <c r="U83" s="179">
        <f t="shared" si="31"/>
        <v>-52584.462057548313</v>
      </c>
      <c r="V83" s="179">
        <f t="shared" si="31"/>
        <v>-54909.167483355457</v>
      </c>
      <c r="W83" s="179">
        <f>SUM(W75:W82)</f>
        <v>-57336.645764590168</v>
      </c>
      <c r="X83" s="179">
        <f>SUM(X75:X82)</f>
        <v>-59871.440384351634</v>
      </c>
      <c r="Y83" s="179">
        <f>SUM(Y75:Y82)</f>
        <v>-62518.295688492028</v>
      </c>
      <c r="Z83" s="179">
        <f>SUM(Z75:Z82)</f>
        <v>-65282.165765553902</v>
      </c>
      <c r="AA83" s="179">
        <f t="shared" ref="AA83:AP83" si="32">SUM(AA75:AA82)</f>
        <v>-68168.223719280519</v>
      </c>
      <c r="AB83" s="179">
        <f t="shared" si="32"/>
        <v>-71181.871351054651</v>
      </c>
      <c r="AC83" s="179">
        <f t="shared" si="32"/>
        <v>-74328.749270387649</v>
      </c>
      <c r="AD83" s="179">
        <f t="shared" si="32"/>
        <v>-77614.74745238341</v>
      </c>
      <c r="AE83" s="179">
        <f t="shared" si="32"/>
        <v>-81046.016261936762</v>
      </c>
      <c r="AF83" s="179">
        <f t="shared" si="32"/>
        <v>-84628.977965300481</v>
      </c>
      <c r="AG83" s="179">
        <f t="shared" si="32"/>
        <v>-88370.338750567011</v>
      </c>
      <c r="AH83" s="179">
        <f t="shared" si="32"/>
        <v>-92277.101279563314</v>
      </c>
      <c r="AI83" s="179">
        <f t="shared" si="32"/>
        <v>-96356.577794652301</v>
      </c>
      <c r="AJ83" s="179">
        <f t="shared" si="32"/>
        <v>-100616.40380497243</v>
      </c>
      <c r="AK83" s="179">
        <f t="shared" si="32"/>
        <v>-105064.55237773214</v>
      </c>
      <c r="AL83" s="179">
        <f t="shared" si="32"/>
        <v>-109709.34906130786</v>
      </c>
      <c r="AM83" s="179">
        <f t="shared" si="32"/>
        <v>-114559.48746807665</v>
      </c>
      <c r="AN83" s="179">
        <f t="shared" si="32"/>
        <v>-119624.04554615049</v>
      </c>
      <c r="AO83" s="179">
        <f t="shared" si="32"/>
        <v>-124912.50257046679</v>
      </c>
      <c r="AP83" s="179">
        <f t="shared" si="32"/>
        <v>-130434.75688503818</v>
      </c>
    </row>
    <row r="84" ht="14.25">
      <c r="A84" s="181" t="s">
        <v>306</v>
      </c>
      <c r="B84" s="179">
        <f>SUM($B$83:B83)</f>
        <v>-2220810.0916666668</v>
      </c>
      <c r="C84" s="179">
        <f>SUM($B$83:C83)</f>
        <v>-2220810.0916666668</v>
      </c>
      <c r="D84" s="179">
        <f>SUM($B$83:D83)</f>
        <v>-2220810.0916666668</v>
      </c>
      <c r="E84" s="179">
        <f>SUM($B$83:E83)</f>
        <v>-2220810.0916666668</v>
      </c>
      <c r="F84" s="179">
        <f>SUM($B$83:F83)</f>
        <v>-2220810.0916666668</v>
      </c>
      <c r="G84" s="179">
        <f>SUM($B$83:G83)</f>
        <v>-2220810.0916666668</v>
      </c>
      <c r="H84" s="179">
        <f>SUM($B$83:H83)</f>
        <v>-2220810.0916666668</v>
      </c>
      <c r="I84" s="179">
        <f>SUM($B$83:I83)</f>
        <v>-2220810.0916666668</v>
      </c>
      <c r="J84" s="179">
        <f>SUM($B$83:J83)</f>
        <v>-2220810.0916666668</v>
      </c>
      <c r="K84" s="179">
        <f>SUM($B$83:K83)</f>
        <v>-2220810.0916666668</v>
      </c>
      <c r="L84" s="179">
        <f>SUM($B$83:L83)</f>
        <v>-2220810.0916666668</v>
      </c>
      <c r="M84" s="179">
        <f>SUM($B$83:M83)</f>
        <v>-2220810.0916666668</v>
      </c>
      <c r="N84" s="179">
        <f>SUM($B$83:N83)</f>
        <v>-2259656.0168636134</v>
      </c>
      <c r="O84" s="179">
        <f>SUM($B$83:O83)</f>
        <v>-2300219.280786532</v>
      </c>
      <c r="P84" s="179">
        <f>SUM($B$83:P83)</f>
        <v>-2342575.8052286291</v>
      </c>
      <c r="Q84" s="179">
        <f>SUM($B$83:Q83)</f>
        <v>-2386804.8684081412</v>
      </c>
      <c r="R84" s="179">
        <f>SUM($B$83:R83)</f>
        <v>-2432989.25335246</v>
      </c>
      <c r="S84" s="179">
        <f>SUM($B$83:S83)</f>
        <v>-2481215.402842171</v>
      </c>
      <c r="T84" s="179">
        <f>SUM($B$83:T83)</f>
        <v>-2531573.5812050086</v>
      </c>
      <c r="U84" s="179">
        <f>SUM($B$83:U83)</f>
        <v>-2584158.0432625567</v>
      </c>
      <c r="V84" s="179">
        <f>SUM($B$83:V83)</f>
        <v>-2639067.210745912</v>
      </c>
      <c r="W84" s="179">
        <f>SUM($B$83:W83)</f>
        <v>-2696403.8565105023</v>
      </c>
      <c r="X84" s="179">
        <f>SUM($B$83:X83)</f>
        <v>-2756275.2968948539</v>
      </c>
      <c r="Y84" s="179">
        <f>SUM($B$83:Y83)</f>
        <v>-2818793.5925833462</v>
      </c>
      <c r="Z84" s="179">
        <f>SUM($B$83:Z83)</f>
        <v>-2884075.7583488999</v>
      </c>
      <c r="AA84" s="179">
        <f>SUM($B$83:AA83)</f>
        <v>-2952243.9820681806</v>
      </c>
      <c r="AB84" s="179">
        <f>SUM($B$83:AB83)</f>
        <v>-3023425.8534192354</v>
      </c>
      <c r="AC84" s="179">
        <f>SUM($B$83:AC83)</f>
        <v>-3097754.6026896229</v>
      </c>
      <c r="AD84" s="179">
        <f>SUM($B$83:AD83)</f>
        <v>-3175369.3501420063</v>
      </c>
      <c r="AE84" s="179">
        <f>SUM($B$83:AE83)</f>
        <v>-3256415.3664039429</v>
      </c>
      <c r="AF84" s="179">
        <f>SUM($B$83:AF83)</f>
        <v>-3341044.3443692434</v>
      </c>
      <c r="AG84" s="179">
        <f>SUM($B$83:AG83)</f>
        <v>-3429414.6831198102</v>
      </c>
      <c r="AH84" s="179">
        <f>SUM($B$83:AH83)</f>
        <v>-3521691.7843993735</v>
      </c>
      <c r="AI84" s="179">
        <f>SUM($B$83:AI83)</f>
        <v>-3618048.3621940259</v>
      </c>
      <c r="AJ84" s="179">
        <f>SUM($B$83:AJ83)</f>
        <v>-3718664.7659989982</v>
      </c>
      <c r="AK84" s="179">
        <f>SUM($B$83:AK83)</f>
        <v>-3823729.3183767302</v>
      </c>
      <c r="AL84" s="179">
        <f>SUM($B$83:AL83)</f>
        <v>-3933438.6674380382</v>
      </c>
      <c r="AM84" s="179">
        <f>SUM($B$83:AM83)</f>
        <v>-4047998.154906115</v>
      </c>
      <c r="AN84" s="179">
        <f>SUM($B$83:AN83)</f>
        <v>-4167622.2004522653</v>
      </c>
      <c r="AO84" s="179">
        <f>SUM($B$83:AO83)</f>
        <v>-4292534.7030227324</v>
      </c>
      <c r="AP84" s="179">
        <f>SUM($B$83:AP83)</f>
        <v>-4422969.4599077702</v>
      </c>
    </row>
    <row r="85">
      <c r="A85" s="180" t="s">
        <v>307</v>
      </c>
      <c r="B85" s="188">
        <f>1/POWER((1+$B$44),B73)</f>
        <v>0.93777936065805434</v>
      </c>
      <c r="C85" s="188">
        <f t="shared" ref="C85:AP85" si="33">1/POWER((1+$B$44),C73)</f>
        <v>0.82471142437609202</v>
      </c>
      <c r="D85" s="188">
        <f t="shared" si="33"/>
        <v>0.7252760745546496</v>
      </c>
      <c r="E85" s="188">
        <f t="shared" si="33"/>
        <v>0.63782963200655141</v>
      </c>
      <c r="F85" s="188">
        <f t="shared" si="33"/>
        <v>0.56092659573173109</v>
      </c>
      <c r="G85" s="188">
        <f t="shared" si="33"/>
        <v>0.49329574859883124</v>
      </c>
      <c r="H85" s="188">
        <f t="shared" si="33"/>
        <v>0.43381914396168442</v>
      </c>
      <c r="I85" s="188">
        <f t="shared" si="33"/>
        <v>0.3815136258567271</v>
      </c>
      <c r="J85" s="188">
        <f t="shared" si="33"/>
        <v>0.33551457730782436</v>
      </c>
      <c r="K85" s="188">
        <f t="shared" si="33"/>
        <v>0.29506162809587927</v>
      </c>
      <c r="L85" s="188">
        <f t="shared" si="33"/>
        <v>0.25948608574081378</v>
      </c>
      <c r="M85" s="188">
        <f t="shared" si="33"/>
        <v>0.2281998819284265</v>
      </c>
      <c r="N85" s="188">
        <f t="shared" si="33"/>
        <v>0.2281998819284265</v>
      </c>
      <c r="O85" s="188">
        <f t="shared" si="33"/>
        <v>0.20068585166513631</v>
      </c>
      <c r="P85" s="188">
        <f t="shared" si="33"/>
        <v>0.1764891844737809</v>
      </c>
      <c r="Q85" s="188">
        <f t="shared" si="33"/>
        <v>0.15520990631763337</v>
      </c>
      <c r="R85" s="188">
        <f t="shared" si="33"/>
        <v>0.13649626797786771</v>
      </c>
      <c r="S85" s="188">
        <f t="shared" si="33"/>
        <v>0.120038930593499</v>
      </c>
      <c r="T85" s="188">
        <f t="shared" si="33"/>
        <v>0.10556585225002112</v>
      </c>
      <c r="U85" s="188">
        <f t="shared" si="33"/>
        <v>0.092837791091391356</v>
      </c>
      <c r="V85" s="188">
        <f t="shared" si="33"/>
        <v>0.081644350621221842</v>
      </c>
      <c r="W85" s="188">
        <f t="shared" si="33"/>
        <v>0.071800501821494903</v>
      </c>
      <c r="X85" s="188">
        <f t="shared" si="33"/>
        <v>0.063143524598975376</v>
      </c>
      <c r="Y85" s="188">
        <f t="shared" si="33"/>
        <v>0.055530318001033654</v>
      </c>
      <c r="Z85" s="188">
        <f t="shared" si="33"/>
        <v>0.048835034738399133</v>
      </c>
      <c r="AA85" s="188">
        <f t="shared" si="33"/>
        <v>0.042947000913199487</v>
      </c>
      <c r="AB85" s="188">
        <f t="shared" si="33"/>
        <v>0.037768886565121347</v>
      </c>
      <c r="AC85" s="188">
        <f t="shared" si="33"/>
        <v>0.033215096794583898</v>
      </c>
      <c r="AD85" s="188">
        <f t="shared" si="33"/>
        <v>0.029210356867983372</v>
      </c>
      <c r="AE85" s="188">
        <f t="shared" si="33"/>
        <v>0.025688467916615405</v>
      </c>
      <c r="AF85" s="188">
        <f t="shared" si="33"/>
        <v>0.022591212660817345</v>
      </c>
      <c r="AG85" s="188">
        <f t="shared" si="33"/>
        <v>0.01986739307080938</v>
      </c>
      <c r="AH85" s="188">
        <f t="shared" si="33"/>
        <v>0.01747198405664355</v>
      </c>
      <c r="AI85" s="188">
        <f t="shared" si="33"/>
        <v>0.015365389197646247</v>
      </c>
      <c r="AJ85" s="188">
        <f t="shared" si="33"/>
        <v>0.013512786208465612</v>
      </c>
      <c r="AK85" s="188">
        <f t="shared" si="33"/>
        <v>0.011883551322192957</v>
      </c>
      <c r="AL85" s="188">
        <f t="shared" si="33"/>
        <v>0.010450753075536856</v>
      </c>
      <c r="AM85" s="188">
        <f t="shared" si="33"/>
        <v>0.0091907071282533257</v>
      </c>
      <c r="AN85" s="188">
        <f t="shared" si="33"/>
        <v>0.0080825847579397807</v>
      </c>
      <c r="AO85" s="188">
        <f t="shared" si="33"/>
        <v>0.0071080685585610589</v>
      </c>
      <c r="AP85" s="188">
        <f t="shared" si="33"/>
        <v>0.0062510496513596518</v>
      </c>
    </row>
    <row r="86" ht="28.5">
      <c r="A86" s="178" t="s">
        <v>308</v>
      </c>
      <c r="B86" s="179">
        <f>B83*B85</f>
        <v>-2082629.8679061218</v>
      </c>
      <c r="C86" s="179">
        <f>C83*C85</f>
        <v>0</v>
      </c>
      <c r="D86" s="179">
        <f t="shared" ref="D86:AO86" si="34">D83*D85</f>
        <v>0</v>
      </c>
      <c r="E86" s="179">
        <f t="shared" si="34"/>
        <v>0</v>
      </c>
      <c r="F86" s="179">
        <f t="shared" si="34"/>
        <v>0</v>
      </c>
      <c r="G86" s="179">
        <f t="shared" si="34"/>
        <v>0</v>
      </c>
      <c r="H86" s="179">
        <f t="shared" si="34"/>
        <v>0</v>
      </c>
      <c r="I86" s="179">
        <f t="shared" si="34"/>
        <v>0</v>
      </c>
      <c r="J86" s="179">
        <f t="shared" si="34"/>
        <v>0</v>
      </c>
      <c r="K86" s="179">
        <f t="shared" si="34"/>
        <v>0</v>
      </c>
      <c r="L86" s="179">
        <f t="shared" si="34"/>
        <v>0</v>
      </c>
      <c r="M86" s="179">
        <f t="shared" si="34"/>
        <v>0</v>
      </c>
      <c r="N86" s="179">
        <f t="shared" si="34"/>
        <v>-8864.6355433436784</v>
      </c>
      <c r="O86" s="179">
        <f t="shared" si="34"/>
        <v>-8140.4731666886237</v>
      </c>
      <c r="P86" s="179">
        <f t="shared" si="34"/>
        <v>-7475.4684559295383</v>
      </c>
      <c r="Q86" s="179">
        <f t="shared" si="34"/>
        <v>-6864.7887526087725</v>
      </c>
      <c r="R86" s="179">
        <f t="shared" si="34"/>
        <v>-6303.9961837527544</v>
      </c>
      <c r="S86" s="179">
        <f t="shared" si="34"/>
        <v>-5789.0154113871431</v>
      </c>
      <c r="T86" s="179">
        <f t="shared" si="34"/>
        <v>-5316.104016631527</v>
      </c>
      <c r="U86" s="179">
        <f t="shared" si="34"/>
        <v>-4881.8253031518652</v>
      </c>
      <c r="V86" s="179">
        <f t="shared" si="34"/>
        <v>-4483.0233223304667</v>
      </c>
      <c r="W86" s="179">
        <f t="shared" si="34"/>
        <v>-4116.7999386588644</v>
      </c>
      <c r="X86" s="179">
        <f t="shared" si="34"/>
        <v>-3780.493768685395</v>
      </c>
      <c r="Y86" s="179">
        <f t="shared" si="34"/>
        <v>-3471.6608404646136</v>
      </c>
      <c r="Z86" s="179">
        <f t="shared" si="34"/>
        <v>-3188.0568329587554</v>
      </c>
      <c r="AA86" s="179">
        <f t="shared" si="34"/>
        <v>-2927.6207663231276</v>
      </c>
      <c r="AB86" s="179">
        <f t="shared" si="34"/>
        <v>-2688.4600245510442</v>
      </c>
      <c r="AC86" s="179">
        <f t="shared" si="34"/>
        <v>-2468.8366016362829</v>
      </c>
      <c r="AD86" s="179">
        <f t="shared" si="34"/>
        <v>-2267.1544713025228</v>
      </c>
      <c r="AE86" s="179">
        <f t="shared" si="34"/>
        <v>-2081.9479885142528</v>
      </c>
      <c r="AF86" s="179">
        <f t="shared" si="34"/>
        <v>-1911.8712384817284</v>
      </c>
      <c r="AG86" s="179">
        <f t="shared" si="34"/>
        <v>-1755.6882557580927</v>
      </c>
      <c r="AH86" s="179">
        <f t="shared" si="34"/>
        <v>-1612.2640423498124</v>
      </c>
      <c r="AI86" s="179">
        <f t="shared" si="34"/>
        <v>-1480.5563195681107</v>
      </c>
      <c r="AJ86" s="179">
        <f t="shared" si="34"/>
        <v>-1359.6079536812383</v>
      </c>
      <c r="AK86" s="179">
        <f t="shared" si="34"/>
        <v>-1248.54000032401</v>
      </c>
      <c r="AL86" s="179">
        <f t="shared" si="34"/>
        <v>-1146.5453171176096</v>
      </c>
      <c r="AM86" s="179">
        <f t="shared" si="34"/>
        <v>-1052.8826980818997</v>
      </c>
      <c r="AN86" s="179">
        <f t="shared" si="34"/>
        <v>-966.87148721441008</v>
      </c>
      <c r="AO86" s="179">
        <f t="shared" si="34"/>
        <v>-887.88663209231242</v>
      </c>
      <c r="AP86" s="179">
        <f>AP83*AP85</f>
        <v>-815.35414155139881</v>
      </c>
    </row>
    <row r="87" ht="14.25">
      <c r="A87" s="178" t="s">
        <v>309</v>
      </c>
      <c r="B87" s="179">
        <f>SUM($B$86:B86)</f>
        <v>-2082629.8679061218</v>
      </c>
      <c r="C87" s="179">
        <f>SUM($B$86:C86)</f>
        <v>-2082629.8679061218</v>
      </c>
      <c r="D87" s="179">
        <f>SUM($B$86:D86)</f>
        <v>-2082629.8679061218</v>
      </c>
      <c r="E87" s="179">
        <f>SUM($B$86:E86)</f>
        <v>-2082629.8679061218</v>
      </c>
      <c r="F87" s="179">
        <f>SUM($B$86:F86)</f>
        <v>-2082629.8679061218</v>
      </c>
      <c r="G87" s="179">
        <f>SUM($B$86:G86)</f>
        <v>-2082629.8679061218</v>
      </c>
      <c r="H87" s="179">
        <f>SUM($B$86:H86)</f>
        <v>-2082629.8679061218</v>
      </c>
      <c r="I87" s="179">
        <f>SUM($B$86:I86)</f>
        <v>-2082629.8679061218</v>
      </c>
      <c r="J87" s="179">
        <f>SUM($B$86:J86)</f>
        <v>-2082629.8679061218</v>
      </c>
      <c r="K87" s="179">
        <f>SUM($B$86:K86)</f>
        <v>-2082629.8679061218</v>
      </c>
      <c r="L87" s="179">
        <f>SUM($B$86:L86)</f>
        <v>-2082629.8679061218</v>
      </c>
      <c r="M87" s="179">
        <f>SUM($B$86:M86)</f>
        <v>-2082629.8679061218</v>
      </c>
      <c r="N87" s="179">
        <f>SUM($B$86:N86)</f>
        <v>-2091494.5034494654</v>
      </c>
      <c r="O87" s="179">
        <f>SUM($B$86:O86)</f>
        <v>-2099634.976616154</v>
      </c>
      <c r="P87" s="179">
        <f>SUM($B$86:P86)</f>
        <v>-2107110.4450720833</v>
      </c>
      <c r="Q87" s="179">
        <f>SUM($B$86:Q86)</f>
        <v>-2113975.2338246922</v>
      </c>
      <c r="R87" s="179">
        <f>SUM($B$86:R86)</f>
        <v>-2120279.2300084447</v>
      </c>
      <c r="S87" s="179">
        <f>SUM($B$86:S86)</f>
        <v>-2126068.2454198319</v>
      </c>
      <c r="T87" s="179">
        <f>SUM($B$86:T86)</f>
        <v>-2131384.3494364633</v>
      </c>
      <c r="U87" s="179">
        <f>SUM($B$86:U86)</f>
        <v>-2136266.1747396151</v>
      </c>
      <c r="V87" s="179">
        <f>SUM($B$86:V86)</f>
        <v>-2140749.1980619454</v>
      </c>
      <c r="W87" s="179">
        <f>SUM($B$86:W86)</f>
        <v>-2144865.9980006041</v>
      </c>
      <c r="X87" s="179">
        <f>SUM($B$86:X86)</f>
        <v>-2148646.4917692896</v>
      </c>
      <c r="Y87" s="179">
        <f>SUM($B$86:Y86)</f>
        <v>-2152118.1526097544</v>
      </c>
      <c r="Z87" s="179">
        <f>SUM($B$86:Z86)</f>
        <v>-2155306.2094427133</v>
      </c>
      <c r="AA87" s="179">
        <f>SUM($B$86:AA86)</f>
        <v>-2158233.8302090364</v>
      </c>
      <c r="AB87" s="179">
        <f>SUM($B$86:AB86)</f>
        <v>-2160922.2902335874</v>
      </c>
      <c r="AC87" s="179">
        <f>SUM($B$86:AC86)</f>
        <v>-2163391.1268352238</v>
      </c>
      <c r="AD87" s="179">
        <f>SUM($B$86:AD86)</f>
        <v>-2165658.2813065262</v>
      </c>
      <c r="AE87" s="179">
        <f>SUM($B$86:AE86)</f>
        <v>-2167740.2292950405</v>
      </c>
      <c r="AF87" s="179">
        <f>SUM($B$86:AF86)</f>
        <v>-2169652.1005335222</v>
      </c>
      <c r="AG87" s="179">
        <f>SUM($B$86:AG86)</f>
        <v>-2171407.7887892802</v>
      </c>
      <c r="AH87" s="179">
        <f>SUM($B$86:AH86)</f>
        <v>-2173020.0528316302</v>
      </c>
      <c r="AI87" s="179">
        <f>SUM($B$86:AI86)</f>
        <v>-2174500.6091511985</v>
      </c>
      <c r="AJ87" s="179">
        <f>SUM($B$86:AJ86)</f>
        <v>-2175860.2171048797</v>
      </c>
      <c r="AK87" s="179">
        <f>SUM($B$86:AK86)</f>
        <v>-2177108.7571052038</v>
      </c>
      <c r="AL87" s="179">
        <f>SUM($B$86:AL86)</f>
        <v>-2178255.3024223214</v>
      </c>
      <c r="AM87" s="179">
        <f>SUM($B$86:AM86)</f>
        <v>-2179308.1851204033</v>
      </c>
      <c r="AN87" s="179">
        <f>SUM($B$86:AN86)</f>
        <v>-2180275.0566076175</v>
      </c>
      <c r="AO87" s="179">
        <f>SUM($B$86:AO86)</f>
        <v>-2181162.9432397098</v>
      </c>
      <c r="AP87" s="179">
        <f>SUM($B$86:AP86)</f>
        <v>-2181978.2973812614</v>
      </c>
    </row>
    <row r="88" ht="14.25">
      <c r="A88" s="178" t="s">
        <v>310</v>
      </c>
      <c r="B88" s="189">
        <f>IF((ISERR(IRR($B$83:B83))),0,IF(IRR($B$83:B83)&lt;0,0,IRR($B$83:B83)))</f>
        <v>0</v>
      </c>
      <c r="C88" s="189">
        <f>IF((ISERR(IRR($B$83:C83))),0,IF(IRR($B$83:C83)&lt;0,0,IRR($B$83:C83)))</f>
        <v>0</v>
      </c>
      <c r="D88" s="189">
        <f>IF((ISERR(IRR($B$83:D83))),0,IF(IRR($B$83:D83)&lt;0,0,IRR($B$83:D83)))</f>
        <v>0</v>
      </c>
      <c r="E88" s="189">
        <f>IF((ISERR(IRR($B$83:E83))),0,IF(IRR($B$83:E83)&lt;0,0,IRR($B$83:E83)))</f>
        <v>0</v>
      </c>
      <c r="F88" s="189">
        <f>IF((ISERR(IRR($B$83:F83))),0,IF(IRR($B$83:F83)&lt;0,0,IRR($B$83:F83)))</f>
        <v>0</v>
      </c>
      <c r="G88" s="189">
        <f>IF((ISERR(IRR($B$83:G83))),0,IF(IRR($B$83:G83)&lt;0,0,IRR($B$83:G83)))</f>
        <v>0</v>
      </c>
      <c r="H88" s="189">
        <f>IF((ISERR(IRR($B$83:H83))),0,IF(IRR($B$83:H83)&lt;0,0,IRR($B$83:H83)))</f>
        <v>0</v>
      </c>
      <c r="I88" s="189">
        <f>IF((ISERR(IRR($B$83:I83))),0,IF(IRR($B$83:I83)&lt;0,0,IRR($B$83:I83)))</f>
        <v>0</v>
      </c>
      <c r="J88" s="189">
        <f>IF((ISERR(IRR($B$83:J83))),0,IF(IRR($B$83:J83)&lt;0,0,IRR($B$83:J83)))</f>
        <v>0</v>
      </c>
      <c r="K88" s="189">
        <f>IF((ISERR(IRR($B$83:K83))),0,IF(IRR($B$83:K83)&lt;0,0,IRR($B$83:K83)))</f>
        <v>0</v>
      </c>
      <c r="L88" s="189">
        <f>IF((ISERR(IRR($B$83:L83))),0,IF(IRR($B$83:L83)&lt;0,0,IRR($B$83:L83)))</f>
        <v>0</v>
      </c>
      <c r="M88" s="189">
        <f>IF((ISERR(IRR($B$83:M83))),0,IF(IRR($B$83:M83)&lt;0,0,IRR($B$83:M83)))</f>
        <v>0</v>
      </c>
      <c r="N88" s="189">
        <f>IF((ISERR(IRR($B$83:N83))),0,IF(IRR($B$83:N83)&lt;0,0,IRR($B$83:N83)))</f>
        <v>0</v>
      </c>
      <c r="O88" s="189">
        <f>IF((ISERR(IRR($B$83:O83))),0,IF(IRR($B$83:O83)&lt;0,0,IRR($B$83:O83)))</f>
        <v>0</v>
      </c>
      <c r="P88" s="189">
        <f>IF((ISERR(IRR($B$83:P83))),0,IF(IRR($B$83:P83)&lt;0,0,IRR($B$83:P83)))</f>
        <v>0</v>
      </c>
      <c r="Q88" s="189">
        <f>IF((ISERR(IRR($B$83:Q83))),0,IF(IRR($B$83:Q83)&lt;0,0,IRR($B$83:Q83)))</f>
        <v>0</v>
      </c>
      <c r="R88" s="189">
        <f>IF((ISERR(IRR($B$83:R83))),0,IF(IRR($B$83:R83)&lt;0,0,IRR($B$83:R83)))</f>
        <v>0</v>
      </c>
      <c r="S88" s="189">
        <f>IF((ISERR(IRR($B$83:S83))),0,IF(IRR($B$83:S83)&lt;0,0,IRR($B$83:S83)))</f>
        <v>0</v>
      </c>
      <c r="T88" s="189">
        <f>IF((ISERR(IRR($B$83:T83))),0,IF(IRR($B$83:T83)&lt;0,0,IRR($B$83:T83)))</f>
        <v>0</v>
      </c>
      <c r="U88" s="189">
        <f>IF((ISERR(IRR($B$83:U83))),0,IF(IRR($B$83:U83)&lt;0,0,IRR($B$83:U83)))</f>
        <v>0</v>
      </c>
      <c r="V88" s="189">
        <f>IF((ISERR(IRR($B$83:V83))),0,IF(IRR($B$83:V83)&lt;0,0,IRR($B$83:V83)))</f>
        <v>0</v>
      </c>
      <c r="W88" s="189">
        <f>IF((ISERR(IRR($B$83:W83))),0,IF(IRR($B$83:W83)&lt;0,0,IRR($B$83:W83)))</f>
        <v>0</v>
      </c>
      <c r="X88" s="189">
        <f>IF((ISERR(IRR($B$83:X83))),0,IF(IRR($B$83:X83)&lt;0,0,IRR($B$83:X83)))</f>
        <v>0</v>
      </c>
      <c r="Y88" s="189">
        <f>IF((ISERR(IRR($B$83:Y83))),0,IF(IRR($B$83:Y83)&lt;0,0,IRR($B$83:Y83)))</f>
        <v>0</v>
      </c>
      <c r="Z88" s="189">
        <f>IF((ISERR(IRR($B$83:Z83))),0,IF(IRR($B$83:Z83)&lt;0,0,IRR($B$83:Z83)))</f>
        <v>0</v>
      </c>
      <c r="AA88" s="189">
        <f>IF((ISERR(IRR($B$83:AA83))),0,IF(IRR($B$83:AA83)&lt;0,0,IRR($B$83:AA83)))</f>
        <v>0</v>
      </c>
      <c r="AB88" s="189">
        <f>IF((ISERR(IRR($B$83:AB83))),0,IF(IRR($B$83:AB83)&lt;0,0,IRR($B$83:AB83)))</f>
        <v>0</v>
      </c>
      <c r="AC88" s="189">
        <f>IF((ISERR(IRR($B$83:AC83))),0,IF(IRR($B$83:AC83)&lt;0,0,IRR($B$83:AC83)))</f>
        <v>0</v>
      </c>
      <c r="AD88" s="189">
        <f>IF((ISERR(IRR($B$83:AD83))),0,IF(IRR($B$83:AD83)&lt;0,0,IRR($B$83:AD83)))</f>
        <v>0</v>
      </c>
      <c r="AE88" s="189">
        <f>IF((ISERR(IRR($B$83:AE83))),0,IF(IRR($B$83:AE83)&lt;0,0,IRR($B$83:AE83)))</f>
        <v>0</v>
      </c>
      <c r="AF88" s="189">
        <f>IF((ISERR(IRR($B$83:AF83))),0,IF(IRR($B$83:AF83)&lt;0,0,IRR($B$83:AF83)))</f>
        <v>0</v>
      </c>
      <c r="AG88" s="189">
        <f>IF((ISERR(IRR($B$83:AG83))),0,IF(IRR($B$83:AG83)&lt;0,0,IRR($B$83:AG83)))</f>
        <v>0</v>
      </c>
      <c r="AH88" s="189">
        <f>IF((ISERR(IRR($B$83:AH83))),0,IF(IRR($B$83:AH83)&lt;0,0,IRR($B$83:AH83)))</f>
        <v>0</v>
      </c>
      <c r="AI88" s="189">
        <f>IF((ISERR(IRR($B$83:AI83))),0,IF(IRR($B$83:AI83)&lt;0,0,IRR($B$83:AI83)))</f>
        <v>0</v>
      </c>
      <c r="AJ88" s="189">
        <f>IF((ISERR(IRR($B$83:AJ83))),0,IF(IRR($B$83:AJ83)&lt;0,0,IRR($B$83:AJ83)))</f>
        <v>0</v>
      </c>
      <c r="AK88" s="189">
        <f>IF((ISERR(IRR($B$83:AK83))),0,IF(IRR($B$83:AK83)&lt;0,0,IRR($B$83:AK83)))</f>
        <v>0</v>
      </c>
      <c r="AL88" s="189">
        <f>IF((ISERR(IRR($B$83:AL83))),0,IF(IRR($B$83:AL83)&lt;0,0,IRR($B$83:AL83)))</f>
        <v>0</v>
      </c>
      <c r="AM88" s="189">
        <f>IF((ISERR(IRR($B$83:AM83))),0,IF(IRR($B$83:AM83)&lt;0,0,IRR($B$83:AM83)))</f>
        <v>0</v>
      </c>
      <c r="AN88" s="189">
        <f>IF((ISERR(IRR($B$83:AN83))),0,IF(IRR($B$83:AN83)&lt;0,0,IRR($B$83:AN83)))</f>
        <v>0</v>
      </c>
      <c r="AO88" s="189">
        <f>IF((ISERR(IRR($B$83:AO83))),0,IF(IRR($B$83:AO83)&lt;0,0,IRR($B$83:AO83)))</f>
        <v>0</v>
      </c>
      <c r="AP88" s="189">
        <f>IF((ISERR(IRR($B$83:AP83))),0,IF(IRR($B$83:AP83)&lt;0,0,IRR($B$83:AP83)))</f>
        <v>0</v>
      </c>
    </row>
    <row r="89" ht="14.25">
      <c r="A89" s="178" t="s">
        <v>311</v>
      </c>
      <c r="B89" s="190">
        <f>IF(AND(B84&gt;0,A84&lt;0),(B74-(B84/(B84-A84))),0)</f>
        <v>0</v>
      </c>
      <c r="C89" s="190">
        <f t="shared" ref="C89:AP89" si="35">IF(AND(C84&gt;0,B84&lt;0),(C74-(C84/(C84-B84))),0)</f>
        <v>0</v>
      </c>
      <c r="D89" s="190">
        <f t="shared" si="35"/>
        <v>0</v>
      </c>
      <c r="E89" s="190">
        <f t="shared" si="35"/>
        <v>0</v>
      </c>
      <c r="F89" s="190">
        <f t="shared" si="35"/>
        <v>0</v>
      </c>
      <c r="G89" s="190">
        <f t="shared" si="35"/>
        <v>0</v>
      </c>
      <c r="H89" s="190">
        <f>IF(AND(H84&gt;0,G84&lt;0),(H74-(H84/(H84-G84))),0)</f>
        <v>0</v>
      </c>
      <c r="I89" s="190">
        <f t="shared" si="35"/>
        <v>0</v>
      </c>
      <c r="J89" s="190">
        <f t="shared" si="35"/>
        <v>0</v>
      </c>
      <c r="K89" s="190">
        <f t="shared" si="35"/>
        <v>0</v>
      </c>
      <c r="L89" s="190">
        <f t="shared" si="35"/>
        <v>0</v>
      </c>
      <c r="M89" s="190">
        <f t="shared" si="35"/>
        <v>0</v>
      </c>
      <c r="N89" s="190">
        <f t="shared" si="35"/>
        <v>0</v>
      </c>
      <c r="O89" s="190">
        <f t="shared" si="35"/>
        <v>0</v>
      </c>
      <c r="P89" s="190">
        <f t="shared" si="35"/>
        <v>0</v>
      </c>
      <c r="Q89" s="190">
        <f t="shared" si="35"/>
        <v>0</v>
      </c>
      <c r="R89" s="190">
        <f t="shared" si="35"/>
        <v>0</v>
      </c>
      <c r="S89" s="190">
        <f t="shared" si="35"/>
        <v>0</v>
      </c>
      <c r="T89" s="190">
        <f t="shared" si="35"/>
        <v>0</v>
      </c>
      <c r="U89" s="190">
        <f t="shared" si="35"/>
        <v>0</v>
      </c>
      <c r="V89" s="190">
        <f t="shared" si="35"/>
        <v>0</v>
      </c>
      <c r="W89" s="190">
        <f t="shared" si="35"/>
        <v>0</v>
      </c>
      <c r="X89" s="190">
        <f t="shared" si="35"/>
        <v>0</v>
      </c>
      <c r="Y89" s="190">
        <f t="shared" si="35"/>
        <v>0</v>
      </c>
      <c r="Z89" s="190">
        <f t="shared" si="35"/>
        <v>0</v>
      </c>
      <c r="AA89" s="190">
        <f t="shared" si="35"/>
        <v>0</v>
      </c>
      <c r="AB89" s="190">
        <f t="shared" si="35"/>
        <v>0</v>
      </c>
      <c r="AC89" s="190">
        <f t="shared" si="35"/>
        <v>0</v>
      </c>
      <c r="AD89" s="190">
        <f t="shared" si="35"/>
        <v>0</v>
      </c>
      <c r="AE89" s="190">
        <f t="shared" si="35"/>
        <v>0</v>
      </c>
      <c r="AF89" s="190">
        <f t="shared" si="35"/>
        <v>0</v>
      </c>
      <c r="AG89" s="190">
        <f t="shared" si="35"/>
        <v>0</v>
      </c>
      <c r="AH89" s="190">
        <f t="shared" si="35"/>
        <v>0</v>
      </c>
      <c r="AI89" s="190">
        <f t="shared" si="35"/>
        <v>0</v>
      </c>
      <c r="AJ89" s="190">
        <f t="shared" si="35"/>
        <v>0</v>
      </c>
      <c r="AK89" s="190">
        <f t="shared" si="35"/>
        <v>0</v>
      </c>
      <c r="AL89" s="190">
        <f t="shared" si="35"/>
        <v>0</v>
      </c>
      <c r="AM89" s="190">
        <f t="shared" si="35"/>
        <v>0</v>
      </c>
      <c r="AN89" s="190">
        <f t="shared" si="35"/>
        <v>0</v>
      </c>
      <c r="AO89" s="190">
        <f t="shared" si="35"/>
        <v>0</v>
      </c>
      <c r="AP89" s="190">
        <f t="shared" si="35"/>
        <v>0</v>
      </c>
    </row>
    <row r="90" ht="14.25">
      <c r="A90" s="191" t="s">
        <v>312</v>
      </c>
      <c r="B90" s="192">
        <f t="shared" ref="B90:AP90" si="36">IF(AND(B87&gt;0,A87&lt;0),(B74-(B87/(B87-A87))),0)</f>
        <v>0</v>
      </c>
      <c r="C90" s="192">
        <f t="shared" si="36"/>
        <v>0</v>
      </c>
      <c r="D90" s="192">
        <f t="shared" si="36"/>
        <v>0</v>
      </c>
      <c r="E90" s="192">
        <f t="shared" si="36"/>
        <v>0</v>
      </c>
      <c r="F90" s="192">
        <f t="shared" si="36"/>
        <v>0</v>
      </c>
      <c r="G90" s="192">
        <f t="shared" si="36"/>
        <v>0</v>
      </c>
      <c r="H90" s="192">
        <f t="shared" si="36"/>
        <v>0</v>
      </c>
      <c r="I90" s="192">
        <f t="shared" si="36"/>
        <v>0</v>
      </c>
      <c r="J90" s="192">
        <f t="shared" si="36"/>
        <v>0</v>
      </c>
      <c r="K90" s="192">
        <f t="shared" si="36"/>
        <v>0</v>
      </c>
      <c r="L90" s="192">
        <f t="shared" si="36"/>
        <v>0</v>
      </c>
      <c r="M90" s="192">
        <f t="shared" si="36"/>
        <v>0</v>
      </c>
      <c r="N90" s="192">
        <f t="shared" si="36"/>
        <v>0</v>
      </c>
      <c r="O90" s="192">
        <f t="shared" si="36"/>
        <v>0</v>
      </c>
      <c r="P90" s="192">
        <f t="shared" si="36"/>
        <v>0</v>
      </c>
      <c r="Q90" s="192">
        <f t="shared" si="36"/>
        <v>0</v>
      </c>
      <c r="R90" s="192">
        <f t="shared" si="36"/>
        <v>0</v>
      </c>
      <c r="S90" s="192">
        <f t="shared" si="36"/>
        <v>0</v>
      </c>
      <c r="T90" s="192">
        <f t="shared" si="36"/>
        <v>0</v>
      </c>
      <c r="U90" s="192">
        <f t="shared" si="36"/>
        <v>0</v>
      </c>
      <c r="V90" s="192">
        <f t="shared" si="36"/>
        <v>0</v>
      </c>
      <c r="W90" s="192">
        <f t="shared" si="36"/>
        <v>0</v>
      </c>
      <c r="X90" s="192">
        <f t="shared" si="36"/>
        <v>0</v>
      </c>
      <c r="Y90" s="192">
        <f t="shared" si="36"/>
        <v>0</v>
      </c>
      <c r="Z90" s="192">
        <f t="shared" si="36"/>
        <v>0</v>
      </c>
      <c r="AA90" s="192">
        <f t="shared" si="36"/>
        <v>0</v>
      </c>
      <c r="AB90" s="192">
        <f t="shared" si="36"/>
        <v>0</v>
      </c>
      <c r="AC90" s="192">
        <f t="shared" si="36"/>
        <v>0</v>
      </c>
      <c r="AD90" s="192">
        <f t="shared" si="36"/>
        <v>0</v>
      </c>
      <c r="AE90" s="192">
        <f t="shared" si="36"/>
        <v>0</v>
      </c>
      <c r="AF90" s="192">
        <f t="shared" si="36"/>
        <v>0</v>
      </c>
      <c r="AG90" s="192">
        <f t="shared" si="36"/>
        <v>0</v>
      </c>
      <c r="AH90" s="192">
        <f t="shared" si="36"/>
        <v>0</v>
      </c>
      <c r="AI90" s="192">
        <f t="shared" si="36"/>
        <v>0</v>
      </c>
      <c r="AJ90" s="192">
        <f t="shared" si="36"/>
        <v>0</v>
      </c>
      <c r="AK90" s="192">
        <f t="shared" si="36"/>
        <v>0</v>
      </c>
      <c r="AL90" s="192">
        <f t="shared" si="36"/>
        <v>0</v>
      </c>
      <c r="AM90" s="192">
        <f t="shared" si="36"/>
        <v>0</v>
      </c>
      <c r="AN90" s="192">
        <f t="shared" si="36"/>
        <v>0</v>
      </c>
      <c r="AO90" s="192">
        <f t="shared" si="36"/>
        <v>0</v>
      </c>
      <c r="AP90" s="192">
        <f t="shared" si="36"/>
        <v>0</v>
      </c>
    </row>
    <row r="91">
      <c r="B91" s="193">
        <v>2025</v>
      </c>
      <c r="C91" s="193">
        <f>B91+1</f>
        <v>2026</v>
      </c>
      <c r="D91" s="117">
        <f t="shared" ref="D91:AP92" si="37">C91+1</f>
        <v>2027</v>
      </c>
      <c r="E91" s="117">
        <f t="shared" si="37"/>
        <v>2028</v>
      </c>
      <c r="F91" s="117">
        <f t="shared" si="37"/>
        <v>2029</v>
      </c>
      <c r="G91" s="117">
        <f t="shared" si="37"/>
        <v>2030</v>
      </c>
      <c r="H91" s="117">
        <f t="shared" si="37"/>
        <v>2031</v>
      </c>
      <c r="I91" s="117">
        <f t="shared" si="37"/>
        <v>2032</v>
      </c>
      <c r="J91" s="117">
        <f t="shared" si="37"/>
        <v>2033</v>
      </c>
      <c r="K91" s="117">
        <f t="shared" si="37"/>
        <v>2034</v>
      </c>
      <c r="L91" s="117">
        <f t="shared" si="37"/>
        <v>2035</v>
      </c>
      <c r="M91" s="117">
        <f t="shared" si="37"/>
        <v>2036</v>
      </c>
      <c r="N91" s="117">
        <f t="shared" si="37"/>
        <v>2037</v>
      </c>
      <c r="O91" s="117">
        <f t="shared" si="37"/>
        <v>2038</v>
      </c>
      <c r="P91" s="117">
        <f t="shared" si="37"/>
        <v>2039</v>
      </c>
      <c r="Q91" s="117">
        <f t="shared" si="37"/>
        <v>2040</v>
      </c>
      <c r="R91" s="117">
        <f t="shared" si="37"/>
        <v>2041</v>
      </c>
      <c r="S91" s="117">
        <f t="shared" si="37"/>
        <v>2042</v>
      </c>
      <c r="T91" s="117">
        <f t="shared" si="37"/>
        <v>2043</v>
      </c>
      <c r="U91" s="117">
        <f t="shared" si="37"/>
        <v>2044</v>
      </c>
      <c r="V91" s="117">
        <f t="shared" si="37"/>
        <v>2045</v>
      </c>
      <c r="W91" s="117">
        <f t="shared" si="37"/>
        <v>2046</v>
      </c>
      <c r="X91" s="117">
        <f t="shared" si="37"/>
        <v>2047</v>
      </c>
      <c r="Y91" s="117">
        <f t="shared" si="37"/>
        <v>2048</v>
      </c>
      <c r="Z91" s="117">
        <f t="shared" si="37"/>
        <v>2049</v>
      </c>
      <c r="AA91" s="117">
        <f t="shared" si="37"/>
        <v>2050</v>
      </c>
      <c r="AB91" s="117">
        <f t="shared" si="37"/>
        <v>2051</v>
      </c>
      <c r="AC91" s="117">
        <f t="shared" si="37"/>
        <v>2052</v>
      </c>
      <c r="AD91" s="117">
        <f t="shared" si="37"/>
        <v>2053</v>
      </c>
      <c r="AE91" s="117">
        <f t="shared" si="37"/>
        <v>2054</v>
      </c>
      <c r="AF91" s="117">
        <f t="shared" si="37"/>
        <v>2055</v>
      </c>
      <c r="AG91" s="117">
        <f t="shared" si="37"/>
        <v>2056</v>
      </c>
      <c r="AH91" s="117">
        <f t="shared" si="37"/>
        <v>2057</v>
      </c>
      <c r="AI91" s="117">
        <f t="shared" si="37"/>
        <v>2058</v>
      </c>
      <c r="AJ91" s="117">
        <f t="shared" si="37"/>
        <v>2059</v>
      </c>
      <c r="AK91" s="117">
        <f t="shared" si="37"/>
        <v>2060</v>
      </c>
      <c r="AL91" s="117">
        <f t="shared" si="37"/>
        <v>2061</v>
      </c>
      <c r="AM91" s="117">
        <f t="shared" si="37"/>
        <v>2062</v>
      </c>
      <c r="AN91" s="117">
        <f t="shared" si="37"/>
        <v>2063</v>
      </c>
      <c r="AO91" s="117">
        <f t="shared" si="37"/>
        <v>2064</v>
      </c>
      <c r="AP91" s="117">
        <f t="shared" si="37"/>
        <v>2065</v>
      </c>
    </row>
    <row r="92" ht="15.6" customHeight="1">
      <c r="A92" s="194" t="s">
        <v>313</v>
      </c>
      <c r="B92" s="195">
        <v>1</v>
      </c>
      <c r="C92" s="195">
        <f>B92+1</f>
        <v>2</v>
      </c>
      <c r="D92" s="195">
        <f>C92+1</f>
        <v>3</v>
      </c>
      <c r="E92" s="195">
        <f>D92+1</f>
        <v>4</v>
      </c>
      <c r="F92" s="195">
        <f>E92+1</f>
        <v>5</v>
      </c>
      <c r="G92" s="195">
        <f t="shared" si="37"/>
        <v>6</v>
      </c>
      <c r="H92" s="195">
        <f t="shared" si="37"/>
        <v>7</v>
      </c>
      <c r="I92" s="195">
        <f t="shared" si="37"/>
        <v>8</v>
      </c>
      <c r="J92" s="195">
        <f t="shared" si="37"/>
        <v>9</v>
      </c>
      <c r="K92" s="195">
        <f t="shared" si="37"/>
        <v>10</v>
      </c>
      <c r="L92" s="195">
        <f t="shared" si="37"/>
        <v>11</v>
      </c>
      <c r="M92" s="195">
        <f t="shared" si="37"/>
        <v>12</v>
      </c>
      <c r="N92" s="195"/>
      <c r="O92" s="195">
        <f t="shared" si="37"/>
        <v>1</v>
      </c>
      <c r="P92" s="195">
        <f t="shared" si="37"/>
        <v>2</v>
      </c>
      <c r="Q92" s="195"/>
      <c r="R92" s="195"/>
      <c r="S92" s="195"/>
      <c r="T92" s="195"/>
      <c r="U92" s="195"/>
      <c r="V92" s="195"/>
      <c r="W92" s="195"/>
      <c r="X92" s="195"/>
      <c r="Y92" s="195"/>
      <c r="Z92" s="195"/>
      <c r="AA92" s="195">
        <v>25</v>
      </c>
      <c r="AB92" s="195"/>
      <c r="AC92" s="195"/>
      <c r="AD92" s="195"/>
      <c r="AE92" s="195"/>
      <c r="AF92" s="195">
        <v>30</v>
      </c>
      <c r="AG92" s="195"/>
      <c r="AH92" s="195"/>
      <c r="AI92" s="195"/>
      <c r="AJ92" s="195"/>
      <c r="AK92" s="195"/>
      <c r="AL92" s="195"/>
      <c r="AM92" s="195"/>
      <c r="AN92" s="195"/>
      <c r="AO92" s="195"/>
      <c r="AP92" s="195">
        <v>40</v>
      </c>
    </row>
    <row r="93" ht="12.75">
      <c r="A93" s="196" t="s">
        <v>314</v>
      </c>
      <c r="B93" s="196"/>
      <c r="C93" s="196"/>
      <c r="D93" s="196"/>
      <c r="E93" s="196"/>
      <c r="F93" s="196"/>
      <c r="G93" s="196"/>
      <c r="H93" s="196"/>
      <c r="I93" s="196"/>
      <c r="J93" s="196"/>
      <c r="K93" s="196"/>
      <c r="L93" s="196"/>
      <c r="M93" s="196"/>
      <c r="N93" s="196"/>
      <c r="O93" s="196"/>
      <c r="P93" s="196"/>
      <c r="Q93" s="196"/>
      <c r="R93" s="196"/>
      <c r="S93" s="196"/>
      <c r="T93" s="196"/>
      <c r="U93" s="196"/>
      <c r="V93" s="196"/>
      <c r="W93" s="196"/>
      <c r="X93" s="196"/>
      <c r="Y93" s="196"/>
      <c r="Z93" s="196"/>
      <c r="AA93" s="196"/>
      <c r="AB93" s="196"/>
      <c r="AC93" s="196"/>
      <c r="AD93" s="196"/>
      <c r="AE93" s="196"/>
      <c r="AF93" s="196"/>
      <c r="AG93" s="196"/>
      <c r="AH93" s="196"/>
      <c r="AI93" s="196"/>
      <c r="AJ93" s="196"/>
      <c r="AK93" s="196"/>
      <c r="AL93" s="196"/>
      <c r="AM93" s="196"/>
      <c r="AN93" s="196"/>
      <c r="AO93" s="196"/>
      <c r="AP93" s="196"/>
    </row>
    <row r="94" ht="12.75">
      <c r="A94" s="196" t="s">
        <v>315</v>
      </c>
      <c r="B94" s="196"/>
      <c r="C94" s="196"/>
      <c r="D94" s="196"/>
      <c r="E94" s="196"/>
      <c r="F94" s="196"/>
      <c r="G94" s="196"/>
      <c r="H94" s="196"/>
      <c r="I94" s="196"/>
      <c r="J94" s="196"/>
      <c r="K94" s="196"/>
      <c r="L94" s="196"/>
      <c r="M94" s="196"/>
      <c r="N94" s="196"/>
      <c r="O94" s="196"/>
      <c r="P94" s="196"/>
      <c r="Q94" s="196"/>
      <c r="R94" s="196"/>
      <c r="S94" s="196"/>
      <c r="T94" s="196"/>
      <c r="U94" s="196"/>
      <c r="V94" s="196"/>
      <c r="W94" s="196"/>
      <c r="X94" s="196"/>
      <c r="Y94" s="196"/>
      <c r="Z94" s="196"/>
      <c r="AA94" s="196"/>
      <c r="AB94" s="196"/>
      <c r="AC94" s="196"/>
      <c r="AD94" s="196"/>
      <c r="AE94" s="196"/>
      <c r="AF94" s="196"/>
      <c r="AG94" s="196"/>
      <c r="AH94" s="196"/>
      <c r="AI94" s="196"/>
      <c r="AJ94" s="196"/>
      <c r="AK94" s="196"/>
      <c r="AL94" s="196"/>
      <c r="AM94" s="196"/>
      <c r="AN94" s="196"/>
      <c r="AO94" s="196"/>
      <c r="AP94" s="196"/>
    </row>
    <row r="95" ht="12.75">
      <c r="A95" s="196" t="s">
        <v>316</v>
      </c>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c r="AD95" s="196"/>
      <c r="AE95" s="196"/>
      <c r="AF95" s="196"/>
      <c r="AG95" s="196"/>
      <c r="AH95" s="196"/>
      <c r="AI95" s="196"/>
      <c r="AJ95" s="196"/>
      <c r="AK95" s="196"/>
      <c r="AL95" s="196"/>
      <c r="AM95" s="196"/>
      <c r="AN95" s="196"/>
      <c r="AO95" s="196"/>
      <c r="AP95" s="196"/>
    </row>
    <row r="96" ht="12.75">
      <c r="A96" s="195" t="s">
        <v>317</v>
      </c>
      <c r="B96" s="195"/>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c r="AC96" s="195"/>
      <c r="AD96" s="195"/>
      <c r="AE96" s="195"/>
      <c r="AF96" s="195"/>
      <c r="AG96" s="195"/>
      <c r="AH96" s="195"/>
      <c r="AI96" s="195"/>
      <c r="AJ96" s="195"/>
      <c r="AK96" s="195"/>
      <c r="AL96" s="195"/>
      <c r="AM96" s="195"/>
      <c r="AN96" s="195"/>
      <c r="AO96" s="195"/>
      <c r="AP96" s="195"/>
    </row>
    <row r="97" ht="33" customHeight="1">
      <c r="A97" s="197" t="s">
        <v>318</v>
      </c>
      <c r="B97" s="197"/>
      <c r="C97" s="197"/>
      <c r="D97" s="197"/>
      <c r="E97" s="197"/>
      <c r="F97" s="197"/>
      <c r="G97" s="197"/>
      <c r="H97" s="197"/>
      <c r="I97" s="197"/>
      <c r="J97" s="197"/>
      <c r="K97" s="197"/>
      <c r="L97" s="197"/>
      <c r="M97" s="182"/>
      <c r="N97" s="182"/>
      <c r="O97" s="182"/>
      <c r="P97" s="182"/>
      <c r="Q97" s="182"/>
      <c r="R97" s="182"/>
      <c r="S97" s="182"/>
      <c r="T97" s="182"/>
      <c r="U97" s="182"/>
      <c r="V97" s="182"/>
      <c r="W97" s="182"/>
      <c r="X97" s="182"/>
      <c r="Y97" s="182"/>
      <c r="Z97" s="182"/>
      <c r="AA97" s="182"/>
      <c r="AB97" s="182"/>
      <c r="AC97" s="182"/>
      <c r="AD97" s="182"/>
      <c r="AE97" s="182"/>
      <c r="AF97" s="182"/>
      <c r="AG97" s="182"/>
      <c r="AH97" s="182"/>
      <c r="AI97" s="182"/>
      <c r="AJ97" s="182"/>
      <c r="AK97" s="182"/>
      <c r="AL97" s="182"/>
      <c r="AM97" s="182"/>
      <c r="AN97" s="182"/>
      <c r="AO97" s="182"/>
      <c r="AP97" s="182"/>
    </row>
    <row r="98" hidden="1">
      <c r="C98" s="198"/>
    </row>
    <row r="99" s="199" customFormat="1" hidden="1">
      <c r="A99" s="200" t="s">
        <v>319</v>
      </c>
      <c r="B99" s="201">
        <f>B81*B85</f>
        <v>-2082629.8679061218</v>
      </c>
      <c r="C99" s="202">
        <f>C81*C85</f>
        <v>0</v>
      </c>
      <c r="D99" s="202">
        <f t="shared" ref="D99:AP99" si="38">D81*D85</f>
        <v>0</v>
      </c>
      <c r="E99" s="202">
        <f t="shared" si="38"/>
        <v>0</v>
      </c>
      <c r="F99" s="202">
        <f t="shared" si="38"/>
        <v>0</v>
      </c>
      <c r="G99" s="202">
        <f t="shared" si="38"/>
        <v>0</v>
      </c>
      <c r="H99" s="202">
        <f t="shared" si="38"/>
        <v>0</v>
      </c>
      <c r="I99" s="202">
        <f t="shared" si="38"/>
        <v>0</v>
      </c>
      <c r="J99" s="202">
        <f>J81*J85</f>
        <v>0</v>
      </c>
      <c r="K99" s="202">
        <f t="shared" si="38"/>
        <v>0</v>
      </c>
      <c r="L99" s="202">
        <f>L81*L85</f>
        <v>0</v>
      </c>
      <c r="M99" s="202">
        <f t="shared" si="38"/>
        <v>0</v>
      </c>
      <c r="N99" s="202">
        <f t="shared" si="38"/>
        <v>0</v>
      </c>
      <c r="O99" s="202">
        <f t="shared" si="38"/>
        <v>0</v>
      </c>
      <c r="P99" s="202">
        <f t="shared" si="38"/>
        <v>0</v>
      </c>
      <c r="Q99" s="202">
        <f t="shared" si="38"/>
        <v>0</v>
      </c>
      <c r="R99" s="202">
        <f t="shared" si="38"/>
        <v>0</v>
      </c>
      <c r="S99" s="202">
        <f t="shared" si="38"/>
        <v>0</v>
      </c>
      <c r="T99" s="202">
        <f t="shared" si="38"/>
        <v>0</v>
      </c>
      <c r="U99" s="202">
        <f t="shared" si="38"/>
        <v>0</v>
      </c>
      <c r="V99" s="202">
        <f t="shared" si="38"/>
        <v>0</v>
      </c>
      <c r="W99" s="202">
        <f t="shared" si="38"/>
        <v>0</v>
      </c>
      <c r="X99" s="202">
        <f t="shared" si="38"/>
        <v>0</v>
      </c>
      <c r="Y99" s="202">
        <f t="shared" si="38"/>
        <v>0</v>
      </c>
      <c r="Z99" s="202">
        <f t="shared" si="38"/>
        <v>0</v>
      </c>
      <c r="AA99" s="202">
        <f t="shared" si="38"/>
        <v>0</v>
      </c>
      <c r="AB99" s="202">
        <f t="shared" si="38"/>
        <v>0</v>
      </c>
      <c r="AC99" s="202">
        <f t="shared" si="38"/>
        <v>0</v>
      </c>
      <c r="AD99" s="202">
        <f t="shared" si="38"/>
        <v>0</v>
      </c>
      <c r="AE99" s="202">
        <f t="shared" si="38"/>
        <v>0</v>
      </c>
      <c r="AF99" s="202">
        <f t="shared" si="38"/>
        <v>0</v>
      </c>
      <c r="AG99" s="202">
        <f t="shared" si="38"/>
        <v>0</v>
      </c>
      <c r="AH99" s="202">
        <f t="shared" si="38"/>
        <v>0</v>
      </c>
      <c r="AI99" s="202">
        <f t="shared" si="38"/>
        <v>0</v>
      </c>
      <c r="AJ99" s="202">
        <f t="shared" si="38"/>
        <v>0</v>
      </c>
      <c r="AK99" s="202">
        <f t="shared" si="38"/>
        <v>0</v>
      </c>
      <c r="AL99" s="202">
        <f t="shared" si="38"/>
        <v>0</v>
      </c>
      <c r="AM99" s="202">
        <f t="shared" si="38"/>
        <v>0</v>
      </c>
      <c r="AN99" s="202">
        <f t="shared" si="38"/>
        <v>0</v>
      </c>
      <c r="AO99" s="202">
        <f t="shared" si="38"/>
        <v>0</v>
      </c>
      <c r="AP99" s="202">
        <f t="shared" si="38"/>
        <v>0</v>
      </c>
      <c r="AQ99" s="203">
        <f>SUM(B99:AP99)</f>
        <v>-2082629.8679061218</v>
      </c>
      <c r="AR99" s="204"/>
      <c r="AS99" s="204"/>
    </row>
    <row r="100" s="205" customFormat="1" hidden="1">
      <c r="A100" s="206">
        <f>AQ99</f>
        <v>-2082629.8679061218</v>
      </c>
      <c r="B100" s="207"/>
      <c r="C100" s="162"/>
      <c r="D100" s="162"/>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c r="AA100" s="162"/>
      <c r="AB100" s="162"/>
      <c r="AC100" s="162"/>
      <c r="AD100" s="162"/>
      <c r="AE100" s="162"/>
      <c r="AF100" s="162"/>
      <c r="AG100" s="162"/>
      <c r="AH100" s="162"/>
      <c r="AI100" s="162"/>
      <c r="AJ100" s="162"/>
      <c r="AK100" s="162"/>
      <c r="AL100" s="162"/>
      <c r="AM100" s="162"/>
      <c r="AN100" s="162"/>
      <c r="AO100" s="162"/>
      <c r="AP100" s="162"/>
      <c r="AQ100" s="118"/>
      <c r="AR100" s="118"/>
      <c r="AS100" s="118"/>
    </row>
    <row r="101" s="205" customFormat="1" hidden="1">
      <c r="A101" s="206">
        <f>AP87</f>
        <v>-2181978.2973812614</v>
      </c>
      <c r="B101" s="207"/>
      <c r="C101" s="162"/>
      <c r="D101" s="162"/>
      <c r="E101" s="162"/>
      <c r="F101" s="162"/>
      <c r="G101" s="162"/>
      <c r="H101" s="162"/>
      <c r="I101" s="162"/>
      <c r="J101" s="162"/>
      <c r="K101" s="162"/>
      <c r="L101" s="162"/>
      <c r="M101" s="162"/>
      <c r="N101" s="162"/>
      <c r="O101" s="162"/>
      <c r="P101" s="162"/>
      <c r="Q101" s="162"/>
      <c r="R101" s="162"/>
      <c r="S101" s="162"/>
      <c r="T101" s="162"/>
      <c r="U101" s="162"/>
      <c r="V101" s="162"/>
      <c r="W101" s="162"/>
      <c r="X101" s="162"/>
      <c r="Y101" s="162"/>
      <c r="Z101" s="162"/>
      <c r="AA101" s="162"/>
      <c r="AB101" s="162"/>
      <c r="AC101" s="162"/>
      <c r="AD101" s="162"/>
      <c r="AE101" s="162"/>
      <c r="AF101" s="162"/>
      <c r="AG101" s="162"/>
      <c r="AH101" s="162"/>
      <c r="AI101" s="162"/>
      <c r="AJ101" s="162"/>
      <c r="AK101" s="162"/>
      <c r="AL101" s="162"/>
      <c r="AM101" s="162"/>
      <c r="AN101" s="162"/>
      <c r="AO101" s="162"/>
      <c r="AP101" s="162"/>
      <c r="AQ101" s="118"/>
      <c r="AR101" s="118"/>
      <c r="AS101" s="118"/>
    </row>
    <row r="102" s="205" customFormat="1" hidden="1">
      <c r="A102" s="208" t="s">
        <v>320</v>
      </c>
      <c r="B102" s="209">
        <f>(A101+-A100)/-A100</f>
        <v>-0.047703353824952395</v>
      </c>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162"/>
      <c r="AB102" s="162"/>
      <c r="AC102" s="162"/>
      <c r="AD102" s="162"/>
      <c r="AE102" s="162"/>
      <c r="AF102" s="162"/>
      <c r="AG102" s="162"/>
      <c r="AH102" s="162"/>
      <c r="AI102" s="162"/>
      <c r="AJ102" s="162"/>
      <c r="AK102" s="162"/>
      <c r="AL102" s="162"/>
      <c r="AM102" s="162"/>
      <c r="AN102" s="162"/>
      <c r="AO102" s="162"/>
      <c r="AP102" s="162"/>
      <c r="AQ102" s="118"/>
      <c r="AR102" s="118"/>
      <c r="AS102" s="118"/>
    </row>
    <row r="103" s="205" customFormat="1" hidden="1">
      <c r="A103" s="210"/>
      <c r="B103" s="162"/>
      <c r="C103" s="162"/>
      <c r="D103" s="162"/>
      <c r="E103" s="162"/>
      <c r="F103" s="162"/>
      <c r="G103" s="162"/>
      <c r="H103" s="162"/>
      <c r="I103" s="162"/>
      <c r="J103" s="162"/>
      <c r="K103" s="162"/>
      <c r="L103" s="162"/>
      <c r="M103" s="162"/>
      <c r="N103" s="162"/>
      <c r="O103" s="162"/>
      <c r="P103" s="162"/>
      <c r="Q103" s="162"/>
      <c r="R103" s="162"/>
      <c r="S103" s="162"/>
      <c r="T103" s="162"/>
      <c r="U103" s="162"/>
      <c r="V103" s="162"/>
      <c r="W103" s="162"/>
      <c r="X103" s="162"/>
      <c r="Y103" s="162"/>
      <c r="Z103" s="162"/>
      <c r="AA103" s="162"/>
      <c r="AB103" s="162"/>
      <c r="AC103" s="162"/>
      <c r="AD103" s="162"/>
      <c r="AE103" s="162"/>
      <c r="AF103" s="162"/>
      <c r="AG103" s="162"/>
      <c r="AH103" s="162"/>
      <c r="AI103" s="162"/>
      <c r="AJ103" s="162"/>
      <c r="AK103" s="162"/>
      <c r="AL103" s="162"/>
      <c r="AM103" s="162"/>
      <c r="AN103" s="162"/>
      <c r="AO103" s="162"/>
      <c r="AP103" s="162"/>
      <c r="AQ103" s="118"/>
      <c r="AR103" s="118"/>
      <c r="AS103" s="118"/>
    </row>
    <row r="104" ht="12.75" hidden="1">
      <c r="A104" s="211" t="s">
        <v>321</v>
      </c>
      <c r="B104" s="211" t="s">
        <v>322</v>
      </c>
      <c r="C104" s="211" t="s">
        <v>323</v>
      </c>
      <c r="D104" s="211" t="s">
        <v>324</v>
      </c>
      <c r="E104" s="212"/>
      <c r="F104" s="212"/>
      <c r="G104" s="212"/>
      <c r="H104" s="212"/>
      <c r="I104" s="212"/>
      <c r="J104" s="212"/>
      <c r="K104" s="212"/>
      <c r="L104" s="212"/>
      <c r="M104" s="212"/>
      <c r="N104" s="212"/>
      <c r="O104" s="212"/>
      <c r="P104" s="212"/>
      <c r="Q104" s="212"/>
      <c r="R104" s="212"/>
      <c r="S104" s="212"/>
      <c r="T104" s="212"/>
      <c r="U104" s="212"/>
      <c r="V104" s="212"/>
      <c r="W104" s="212"/>
      <c r="X104" s="212"/>
      <c r="Y104" s="212"/>
      <c r="Z104" s="212"/>
      <c r="AA104" s="212"/>
      <c r="AB104" s="212"/>
      <c r="AC104" s="212"/>
      <c r="AD104" s="212"/>
      <c r="AE104" s="212"/>
      <c r="AF104" s="212"/>
      <c r="AG104" s="212"/>
      <c r="AH104" s="212"/>
      <c r="AI104" s="212"/>
      <c r="AJ104" s="212"/>
      <c r="AK104" s="212"/>
      <c r="AL104" s="212"/>
      <c r="AM104" s="212"/>
      <c r="AN104" s="212"/>
      <c r="AO104" s="212"/>
      <c r="AP104" s="212"/>
      <c r="AT104" s="212"/>
      <c r="AU104" s="212"/>
      <c r="AV104" s="212"/>
      <c r="AW104" s="212"/>
      <c r="AX104" s="212"/>
      <c r="AY104" s="212"/>
      <c r="AZ104" s="212"/>
      <c r="BA104" s="212"/>
      <c r="BB104" s="212"/>
      <c r="BC104" s="212"/>
      <c r="BD104" s="212"/>
      <c r="BE104" s="212"/>
      <c r="BF104" s="212"/>
      <c r="BG104" s="212"/>
      <c r="BH104" s="212"/>
      <c r="BI104" s="212"/>
      <c r="BJ104" s="212"/>
      <c r="BK104" s="212"/>
      <c r="BL104" s="212"/>
      <c r="BM104" s="212"/>
      <c r="BN104" s="212"/>
      <c r="BO104" s="212"/>
      <c r="BP104" s="212"/>
      <c r="BQ104" s="212"/>
      <c r="BR104" s="212"/>
      <c r="BS104" s="212"/>
    </row>
    <row r="105" ht="12.75" hidden="1">
      <c r="A105" s="213">
        <f>G30/1000/1000</f>
        <v>-2.0826298679061219</v>
      </c>
      <c r="B105" s="214">
        <f>L88</f>
        <v>0</v>
      </c>
      <c r="C105" s="215" t="str">
        <f>G28</f>
        <v xml:space="preserve">не окупается</v>
      </c>
      <c r="D105" s="215" t="str">
        <f>G29</f>
        <v xml:space="preserve">не окупается</v>
      </c>
      <c r="E105" s="115" t="s">
        <v>325</v>
      </c>
      <c r="F105" s="115"/>
      <c r="G105" s="115"/>
      <c r="H105" s="115"/>
      <c r="I105" s="115"/>
      <c r="J105" s="115"/>
      <c r="K105" s="115"/>
      <c r="L105" s="115"/>
      <c r="M105" s="115"/>
      <c r="N105" s="115"/>
      <c r="O105" s="115"/>
      <c r="P105" s="115"/>
      <c r="Q105" s="115"/>
      <c r="R105" s="115"/>
      <c r="S105" s="115"/>
      <c r="T105" s="115"/>
      <c r="U105" s="115"/>
      <c r="V105" s="115"/>
      <c r="W105" s="115"/>
      <c r="X105" s="115"/>
      <c r="Y105" s="115"/>
      <c r="Z105" s="115"/>
      <c r="AA105" s="115"/>
      <c r="AB105" s="115"/>
      <c r="AC105" s="115"/>
      <c r="AD105" s="115"/>
      <c r="AE105" s="115"/>
      <c r="AF105" s="115"/>
      <c r="AG105" s="115"/>
      <c r="AH105" s="115"/>
      <c r="AI105" s="115"/>
      <c r="AJ105" s="115"/>
      <c r="AK105" s="115"/>
      <c r="AL105" s="115"/>
      <c r="AM105" s="115"/>
      <c r="AN105" s="115"/>
      <c r="AO105" s="115"/>
      <c r="AP105" s="115"/>
      <c r="AQ105" s="115"/>
      <c r="AR105" s="115"/>
      <c r="AS105" s="115"/>
    </row>
    <row r="106" ht="12.75" hidden="1">
      <c r="A106" s="216"/>
      <c r="B106" s="212"/>
      <c r="C106" s="212"/>
      <c r="D106" s="212"/>
      <c r="E106" s="212"/>
      <c r="F106" s="212"/>
      <c r="G106" s="212"/>
      <c r="H106" s="212"/>
      <c r="I106" s="212"/>
      <c r="J106" s="212"/>
      <c r="K106" s="212"/>
      <c r="L106" s="212"/>
      <c r="M106" s="212"/>
      <c r="N106" s="212"/>
      <c r="O106" s="212"/>
      <c r="P106" s="212"/>
      <c r="Q106" s="212"/>
      <c r="R106" s="212"/>
      <c r="S106" s="212"/>
      <c r="T106" s="212"/>
      <c r="U106" s="212"/>
      <c r="V106" s="212"/>
      <c r="W106" s="212"/>
      <c r="X106" s="212"/>
      <c r="Y106" s="212"/>
      <c r="Z106" s="212"/>
      <c r="AA106" s="212"/>
      <c r="AB106" s="212"/>
      <c r="AC106" s="212"/>
      <c r="AD106" s="212"/>
      <c r="AE106" s="212"/>
      <c r="AF106" s="212"/>
      <c r="AG106" s="212"/>
      <c r="AH106" s="212"/>
      <c r="AI106" s="212"/>
      <c r="AJ106" s="212"/>
      <c r="AK106" s="212"/>
      <c r="AL106" s="212"/>
      <c r="AM106" s="212"/>
      <c r="AN106" s="212"/>
      <c r="AO106" s="212"/>
      <c r="AP106" s="212"/>
      <c r="AT106" s="212"/>
      <c r="AU106" s="212"/>
      <c r="AV106" s="212"/>
      <c r="AW106" s="212"/>
      <c r="AX106" s="212"/>
      <c r="AY106" s="212"/>
      <c r="AZ106" s="212"/>
      <c r="BA106" s="212"/>
      <c r="BB106" s="212"/>
      <c r="BC106" s="212"/>
      <c r="BD106" s="212"/>
      <c r="BE106" s="212"/>
      <c r="BF106" s="212"/>
      <c r="BG106" s="212"/>
      <c r="BH106" s="212"/>
      <c r="BI106" s="212"/>
      <c r="BJ106" s="212"/>
      <c r="BK106" s="212"/>
      <c r="BL106" s="212"/>
      <c r="BM106" s="212"/>
      <c r="BN106" s="212"/>
      <c r="BO106" s="212"/>
      <c r="BP106" s="212"/>
      <c r="BQ106" s="212"/>
      <c r="BR106" s="212"/>
      <c r="BS106" s="212"/>
    </row>
    <row r="107" ht="12.75" hidden="1">
      <c r="A107" s="217"/>
      <c r="B107" s="218">
        <v>2024</v>
      </c>
      <c r="C107" s="219">
        <f t="shared" ref="C107:AP107" si="39">B107+1</f>
        <v>2025</v>
      </c>
      <c r="D107" s="219">
        <f t="shared" si="39"/>
        <v>2026</v>
      </c>
      <c r="E107" s="219">
        <f t="shared" si="39"/>
        <v>2027</v>
      </c>
      <c r="F107" s="219">
        <f t="shared" si="39"/>
        <v>2028</v>
      </c>
      <c r="G107" s="219">
        <f t="shared" si="39"/>
        <v>2029</v>
      </c>
      <c r="H107" s="219">
        <f t="shared" si="39"/>
        <v>2030</v>
      </c>
      <c r="I107" s="219">
        <f t="shared" si="39"/>
        <v>2031</v>
      </c>
      <c r="J107" s="219">
        <f t="shared" si="39"/>
        <v>2032</v>
      </c>
      <c r="K107" s="219">
        <f t="shared" si="39"/>
        <v>2033</v>
      </c>
      <c r="L107" s="219">
        <f t="shared" si="39"/>
        <v>2034</v>
      </c>
      <c r="M107" s="219">
        <f t="shared" si="39"/>
        <v>2035</v>
      </c>
      <c r="N107" s="219">
        <f t="shared" si="39"/>
        <v>2036</v>
      </c>
      <c r="O107" s="219">
        <f t="shared" si="39"/>
        <v>2037</v>
      </c>
      <c r="P107" s="219">
        <f t="shared" si="39"/>
        <v>2038</v>
      </c>
      <c r="Q107" s="219">
        <f t="shared" si="39"/>
        <v>2039</v>
      </c>
      <c r="R107" s="219">
        <f t="shared" si="39"/>
        <v>2040</v>
      </c>
      <c r="S107" s="219">
        <f t="shared" si="39"/>
        <v>2041</v>
      </c>
      <c r="T107" s="219">
        <f t="shared" si="39"/>
        <v>2042</v>
      </c>
      <c r="U107" s="219">
        <f t="shared" si="39"/>
        <v>2043</v>
      </c>
      <c r="V107" s="219">
        <f t="shared" si="39"/>
        <v>2044</v>
      </c>
      <c r="W107" s="219">
        <f t="shared" si="39"/>
        <v>2045</v>
      </c>
      <c r="X107" s="219">
        <f t="shared" si="39"/>
        <v>2046</v>
      </c>
      <c r="Y107" s="219">
        <f t="shared" si="39"/>
        <v>2047</v>
      </c>
      <c r="Z107" s="219">
        <f t="shared" si="39"/>
        <v>2048</v>
      </c>
      <c r="AA107" s="219">
        <f t="shared" si="39"/>
        <v>2049</v>
      </c>
      <c r="AB107" s="219">
        <f t="shared" si="39"/>
        <v>2050</v>
      </c>
      <c r="AC107" s="219">
        <f t="shared" si="39"/>
        <v>2051</v>
      </c>
      <c r="AD107" s="219">
        <f t="shared" si="39"/>
        <v>2052</v>
      </c>
      <c r="AE107" s="219">
        <f t="shared" si="39"/>
        <v>2053</v>
      </c>
      <c r="AF107" s="219">
        <f t="shared" si="39"/>
        <v>2054</v>
      </c>
      <c r="AG107" s="219">
        <f t="shared" si="39"/>
        <v>2055</v>
      </c>
      <c r="AH107" s="219">
        <f t="shared" si="39"/>
        <v>2056</v>
      </c>
      <c r="AI107" s="219">
        <f t="shared" si="39"/>
        <v>2057</v>
      </c>
      <c r="AJ107" s="219">
        <f t="shared" si="39"/>
        <v>2058</v>
      </c>
      <c r="AK107" s="219">
        <f t="shared" si="39"/>
        <v>2059</v>
      </c>
      <c r="AL107" s="219">
        <f t="shared" si="39"/>
        <v>2060</v>
      </c>
      <c r="AM107" s="219">
        <f t="shared" si="39"/>
        <v>2061</v>
      </c>
      <c r="AN107" s="219">
        <f t="shared" si="39"/>
        <v>2062</v>
      </c>
      <c r="AO107" s="219">
        <f t="shared" si="39"/>
        <v>2063</v>
      </c>
      <c r="AP107" s="219">
        <f t="shared" si="39"/>
        <v>2064</v>
      </c>
      <c r="AT107" s="205"/>
      <c r="AU107" s="205"/>
      <c r="AV107" s="205"/>
      <c r="AW107" s="205"/>
      <c r="AX107" s="205"/>
      <c r="AY107" s="205"/>
      <c r="AZ107" s="205"/>
      <c r="BA107" s="205"/>
      <c r="BB107" s="205"/>
      <c r="BC107" s="205"/>
      <c r="BD107" s="205"/>
      <c r="BE107" s="205"/>
      <c r="BF107" s="205"/>
      <c r="BG107" s="205"/>
    </row>
    <row r="108" ht="12.75" hidden="1">
      <c r="A108" s="220" t="s">
        <v>326</v>
      </c>
      <c r="B108" s="221"/>
      <c r="C108" s="221">
        <f>C109*$B$111*$B$112*1000</f>
        <v>0</v>
      </c>
      <c r="D108" s="221">
        <f t="shared" ref="D108:AP108" si="40">D109*$B$111*$B$112*1000</f>
        <v>0</v>
      </c>
      <c r="E108" s="221">
        <f>E109*$B$111*$B$112*1000</f>
        <v>0</v>
      </c>
      <c r="F108" s="221">
        <f t="shared" si="40"/>
        <v>0</v>
      </c>
      <c r="G108" s="221">
        <f t="shared" si="40"/>
        <v>0</v>
      </c>
      <c r="H108" s="221">
        <f t="shared" si="40"/>
        <v>0</v>
      </c>
      <c r="I108" s="221">
        <f t="shared" si="40"/>
        <v>0</v>
      </c>
      <c r="J108" s="221">
        <f t="shared" si="40"/>
        <v>0</v>
      </c>
      <c r="K108" s="221">
        <f t="shared" si="40"/>
        <v>0</v>
      </c>
      <c r="L108" s="221">
        <f t="shared" si="40"/>
        <v>0</v>
      </c>
      <c r="M108" s="221">
        <f t="shared" si="40"/>
        <v>0</v>
      </c>
      <c r="N108" s="221">
        <f t="shared" si="40"/>
        <v>0</v>
      </c>
      <c r="O108" s="221">
        <f t="shared" si="40"/>
        <v>0</v>
      </c>
      <c r="P108" s="221">
        <f t="shared" si="40"/>
        <v>0</v>
      </c>
      <c r="Q108" s="221">
        <f t="shared" si="40"/>
        <v>0</v>
      </c>
      <c r="R108" s="221">
        <f t="shared" si="40"/>
        <v>0</v>
      </c>
      <c r="S108" s="221">
        <f t="shared" si="40"/>
        <v>0</v>
      </c>
      <c r="T108" s="221">
        <f t="shared" si="40"/>
        <v>0</v>
      </c>
      <c r="U108" s="221">
        <f t="shared" si="40"/>
        <v>0</v>
      </c>
      <c r="V108" s="221">
        <f t="shared" si="40"/>
        <v>0</v>
      </c>
      <c r="W108" s="221">
        <f t="shared" si="40"/>
        <v>0</v>
      </c>
      <c r="X108" s="221">
        <f t="shared" si="40"/>
        <v>0</v>
      </c>
      <c r="Y108" s="221">
        <f t="shared" si="40"/>
        <v>0</v>
      </c>
      <c r="Z108" s="221">
        <f t="shared" si="40"/>
        <v>0</v>
      </c>
      <c r="AA108" s="221">
        <f t="shared" si="40"/>
        <v>0</v>
      </c>
      <c r="AB108" s="221">
        <f t="shared" si="40"/>
        <v>0</v>
      </c>
      <c r="AC108" s="221">
        <f t="shared" si="40"/>
        <v>0</v>
      </c>
      <c r="AD108" s="221">
        <f t="shared" si="40"/>
        <v>0</v>
      </c>
      <c r="AE108" s="221">
        <f t="shared" si="40"/>
        <v>0</v>
      </c>
      <c r="AF108" s="221">
        <f t="shared" si="40"/>
        <v>0</v>
      </c>
      <c r="AG108" s="221">
        <f t="shared" si="40"/>
        <v>0</v>
      </c>
      <c r="AH108" s="221">
        <f t="shared" si="40"/>
        <v>0</v>
      </c>
      <c r="AI108" s="221">
        <f t="shared" si="40"/>
        <v>0</v>
      </c>
      <c r="AJ108" s="221">
        <f t="shared" si="40"/>
        <v>0</v>
      </c>
      <c r="AK108" s="221">
        <f t="shared" si="40"/>
        <v>0</v>
      </c>
      <c r="AL108" s="221">
        <f t="shared" si="40"/>
        <v>0</v>
      </c>
      <c r="AM108" s="221">
        <f t="shared" si="40"/>
        <v>0</v>
      </c>
      <c r="AN108" s="221">
        <f t="shared" si="40"/>
        <v>0</v>
      </c>
      <c r="AO108" s="221">
        <f t="shared" si="40"/>
        <v>0</v>
      </c>
      <c r="AP108" s="221">
        <f t="shared" si="40"/>
        <v>0</v>
      </c>
      <c r="AT108" s="205"/>
      <c r="AU108" s="205"/>
      <c r="AV108" s="205"/>
      <c r="AW108" s="205"/>
      <c r="AX108" s="205"/>
      <c r="AY108" s="205"/>
      <c r="AZ108" s="205"/>
      <c r="BA108" s="205"/>
      <c r="BB108" s="205"/>
      <c r="BC108" s="205"/>
      <c r="BD108" s="205"/>
      <c r="BE108" s="205"/>
      <c r="BF108" s="205"/>
      <c r="BG108" s="205"/>
    </row>
    <row r="109" ht="12.75" hidden="1">
      <c r="A109" s="220" t="s">
        <v>327</v>
      </c>
      <c r="B109" s="219"/>
      <c r="C109" s="219">
        <f>B109+$I$120*C113</f>
        <v>0</v>
      </c>
      <c r="D109" s="219">
        <f>C109+$I$120*D113</f>
        <v>0</v>
      </c>
      <c r="E109" s="219">
        <f t="shared" ref="E109:AP109" si="41">D109+$I$120*E113</f>
        <v>0</v>
      </c>
      <c r="F109" s="219">
        <f t="shared" si="41"/>
        <v>0</v>
      </c>
      <c r="G109" s="219">
        <f t="shared" si="41"/>
        <v>0</v>
      </c>
      <c r="H109" s="219">
        <f t="shared" si="41"/>
        <v>0</v>
      </c>
      <c r="I109" s="219">
        <f t="shared" si="41"/>
        <v>0</v>
      </c>
      <c r="J109" s="219">
        <f t="shared" si="41"/>
        <v>0</v>
      </c>
      <c r="K109" s="219">
        <f t="shared" si="41"/>
        <v>0</v>
      </c>
      <c r="L109" s="219">
        <f t="shared" si="41"/>
        <v>0</v>
      </c>
      <c r="M109" s="219">
        <f t="shared" si="41"/>
        <v>0</v>
      </c>
      <c r="N109" s="219">
        <f t="shared" si="41"/>
        <v>0</v>
      </c>
      <c r="O109" s="219">
        <f t="shared" si="41"/>
        <v>0</v>
      </c>
      <c r="P109" s="219">
        <f t="shared" si="41"/>
        <v>0</v>
      </c>
      <c r="Q109" s="219">
        <f t="shared" si="41"/>
        <v>0</v>
      </c>
      <c r="R109" s="219">
        <f t="shared" si="41"/>
        <v>0</v>
      </c>
      <c r="S109" s="219">
        <f t="shared" si="41"/>
        <v>0</v>
      </c>
      <c r="T109" s="219">
        <f t="shared" si="41"/>
        <v>0</v>
      </c>
      <c r="U109" s="219">
        <f t="shared" si="41"/>
        <v>0</v>
      </c>
      <c r="V109" s="219">
        <f t="shared" si="41"/>
        <v>0</v>
      </c>
      <c r="W109" s="219">
        <f t="shared" si="41"/>
        <v>0</v>
      </c>
      <c r="X109" s="219">
        <f t="shared" si="41"/>
        <v>0</v>
      </c>
      <c r="Y109" s="219">
        <f t="shared" si="41"/>
        <v>0</v>
      </c>
      <c r="Z109" s="219">
        <f t="shared" si="41"/>
        <v>0</v>
      </c>
      <c r="AA109" s="219">
        <f t="shared" si="41"/>
        <v>0</v>
      </c>
      <c r="AB109" s="219">
        <f t="shared" si="41"/>
        <v>0</v>
      </c>
      <c r="AC109" s="219">
        <f t="shared" si="41"/>
        <v>0</v>
      </c>
      <c r="AD109" s="219">
        <f t="shared" si="41"/>
        <v>0</v>
      </c>
      <c r="AE109" s="219">
        <f t="shared" si="41"/>
        <v>0</v>
      </c>
      <c r="AF109" s="219">
        <f t="shared" si="41"/>
        <v>0</v>
      </c>
      <c r="AG109" s="219">
        <f t="shared" si="41"/>
        <v>0</v>
      </c>
      <c r="AH109" s="219">
        <f t="shared" si="41"/>
        <v>0</v>
      </c>
      <c r="AI109" s="219">
        <f t="shared" si="41"/>
        <v>0</v>
      </c>
      <c r="AJ109" s="219">
        <f t="shared" si="41"/>
        <v>0</v>
      </c>
      <c r="AK109" s="219">
        <f t="shared" si="41"/>
        <v>0</v>
      </c>
      <c r="AL109" s="219">
        <f t="shared" si="41"/>
        <v>0</v>
      </c>
      <c r="AM109" s="219">
        <f t="shared" si="41"/>
        <v>0</v>
      </c>
      <c r="AN109" s="219">
        <f t="shared" si="41"/>
        <v>0</v>
      </c>
      <c r="AO109" s="219">
        <f t="shared" si="41"/>
        <v>0</v>
      </c>
      <c r="AP109" s="219">
        <f t="shared" si="41"/>
        <v>0</v>
      </c>
      <c r="AT109" s="205"/>
      <c r="AU109" s="205"/>
      <c r="AV109" s="205"/>
      <c r="AW109" s="205"/>
      <c r="AX109" s="205"/>
      <c r="AY109" s="205"/>
      <c r="AZ109" s="205"/>
      <c r="BA109" s="205"/>
      <c r="BB109" s="205"/>
      <c r="BC109" s="205"/>
      <c r="BD109" s="205"/>
      <c r="BE109" s="205"/>
      <c r="BF109" s="205"/>
      <c r="BG109" s="205"/>
    </row>
    <row r="110" ht="12.75" hidden="1">
      <c r="A110" s="220" t="s">
        <v>328</v>
      </c>
      <c r="B110" s="222">
        <v>0.93000000000000005</v>
      </c>
      <c r="C110" s="219"/>
      <c r="D110" s="219"/>
      <c r="E110" s="219"/>
      <c r="F110" s="219"/>
      <c r="G110" s="219"/>
      <c r="H110" s="219"/>
      <c r="I110" s="219"/>
      <c r="J110" s="219"/>
      <c r="K110" s="219"/>
      <c r="L110" s="219"/>
      <c r="M110" s="219"/>
      <c r="N110" s="219"/>
      <c r="O110" s="219"/>
      <c r="P110" s="219"/>
      <c r="Q110" s="219"/>
      <c r="R110" s="219"/>
      <c r="S110" s="219"/>
      <c r="T110" s="219"/>
      <c r="U110" s="219"/>
      <c r="V110" s="219"/>
      <c r="W110" s="219"/>
      <c r="X110" s="219"/>
      <c r="Y110" s="219"/>
      <c r="Z110" s="219"/>
      <c r="AA110" s="219"/>
      <c r="AB110" s="219"/>
      <c r="AC110" s="219"/>
      <c r="AD110" s="219"/>
      <c r="AE110" s="219"/>
      <c r="AF110" s="219"/>
      <c r="AG110" s="219"/>
      <c r="AH110" s="219"/>
      <c r="AI110" s="219"/>
      <c r="AJ110" s="219"/>
      <c r="AK110" s="219"/>
      <c r="AL110" s="219"/>
      <c r="AM110" s="219"/>
      <c r="AN110" s="219"/>
      <c r="AO110" s="219"/>
      <c r="AP110" s="219"/>
      <c r="AT110" s="205"/>
      <c r="AU110" s="205"/>
      <c r="AV110" s="205"/>
      <c r="AW110" s="205"/>
      <c r="AX110" s="205"/>
      <c r="AY110" s="205"/>
      <c r="AZ110" s="205"/>
      <c r="BA110" s="205"/>
      <c r="BB110" s="205"/>
      <c r="BC110" s="205"/>
      <c r="BD110" s="205"/>
      <c r="BE110" s="205"/>
      <c r="BF110" s="205"/>
      <c r="BG110" s="205"/>
    </row>
    <row r="111" ht="12.75" hidden="1">
      <c r="A111" s="220" t="s">
        <v>329</v>
      </c>
      <c r="B111" s="222">
        <v>4380</v>
      </c>
      <c r="C111" s="219"/>
      <c r="D111" s="219"/>
      <c r="E111" s="219"/>
      <c r="F111" s="219"/>
      <c r="G111" s="219"/>
      <c r="H111" s="219"/>
      <c r="I111" s="219"/>
      <c r="J111" s="219"/>
      <c r="K111" s="219"/>
      <c r="L111" s="219"/>
      <c r="M111" s="219"/>
      <c r="N111" s="219"/>
      <c r="O111" s="219"/>
      <c r="P111" s="219"/>
      <c r="Q111" s="219"/>
      <c r="R111" s="219"/>
      <c r="S111" s="219"/>
      <c r="T111" s="219"/>
      <c r="U111" s="219"/>
      <c r="V111" s="219"/>
      <c r="W111" s="219"/>
      <c r="X111" s="219"/>
      <c r="Y111" s="219"/>
      <c r="Z111" s="219"/>
      <c r="AA111" s="219"/>
      <c r="AB111" s="219"/>
      <c r="AC111" s="219"/>
      <c r="AD111" s="219"/>
      <c r="AE111" s="219"/>
      <c r="AF111" s="219"/>
      <c r="AG111" s="219"/>
      <c r="AH111" s="219"/>
      <c r="AI111" s="219"/>
      <c r="AJ111" s="219"/>
      <c r="AK111" s="219"/>
      <c r="AL111" s="219"/>
      <c r="AM111" s="219"/>
      <c r="AN111" s="219"/>
      <c r="AO111" s="219"/>
      <c r="AP111" s="219"/>
      <c r="AT111" s="205"/>
      <c r="AU111" s="205"/>
      <c r="AV111" s="205"/>
      <c r="AW111" s="205"/>
      <c r="AX111" s="205"/>
      <c r="AY111" s="205"/>
      <c r="AZ111" s="205"/>
      <c r="BA111" s="205"/>
      <c r="BB111" s="205"/>
      <c r="BC111" s="205"/>
      <c r="BD111" s="205"/>
      <c r="BE111" s="205"/>
      <c r="BF111" s="205"/>
      <c r="BG111" s="205"/>
    </row>
    <row r="112" ht="12.75" hidden="1">
      <c r="A112" s="223" t="s">
        <v>330</v>
      </c>
      <c r="B112" s="224">
        <v>2457.5300000000002</v>
      </c>
      <c r="C112" s="224">
        <v>2671.6599999999999</v>
      </c>
      <c r="D112" s="224">
        <v>2862.6900000000001</v>
      </c>
      <c r="E112" s="224">
        <v>3055.3099999999999</v>
      </c>
      <c r="F112" s="224">
        <v>3159.9899999999998</v>
      </c>
      <c r="G112" s="224">
        <v>3286.3899999999999</v>
      </c>
      <c r="H112" s="219"/>
      <c r="I112" s="219"/>
      <c r="J112" s="219"/>
      <c r="K112" s="219"/>
      <c r="L112" s="219"/>
      <c r="M112" s="219"/>
      <c r="N112" s="219"/>
      <c r="O112" s="219"/>
      <c r="P112" s="219"/>
      <c r="Q112" s="219"/>
      <c r="R112" s="219"/>
      <c r="S112" s="219"/>
      <c r="T112" s="219"/>
      <c r="U112" s="219"/>
      <c r="V112" s="219"/>
      <c r="W112" s="219"/>
      <c r="X112" s="219"/>
      <c r="Y112" s="219"/>
      <c r="Z112" s="219"/>
      <c r="AA112" s="219"/>
      <c r="AB112" s="219"/>
      <c r="AC112" s="219"/>
      <c r="AD112" s="219"/>
      <c r="AE112" s="219"/>
      <c r="AF112" s="219"/>
      <c r="AG112" s="219"/>
      <c r="AH112" s="219"/>
      <c r="AI112" s="219"/>
      <c r="AJ112" s="219"/>
      <c r="AK112" s="219"/>
      <c r="AL112" s="219"/>
      <c r="AM112" s="219"/>
      <c r="AN112" s="219"/>
      <c r="AO112" s="219"/>
      <c r="AP112" s="219"/>
      <c r="AT112" s="205"/>
      <c r="AU112" s="205"/>
      <c r="AV112" s="205"/>
      <c r="AW112" s="205"/>
      <c r="AX112" s="205"/>
      <c r="AY112" s="205"/>
      <c r="AZ112" s="205"/>
      <c r="BA112" s="205"/>
      <c r="BB112" s="205"/>
      <c r="BC112" s="205"/>
      <c r="BD112" s="205"/>
      <c r="BE112" s="205"/>
      <c r="BF112" s="205"/>
      <c r="BG112" s="205"/>
    </row>
    <row r="113" ht="15" hidden="1">
      <c r="A113" s="225" t="s">
        <v>331</v>
      </c>
      <c r="B113" s="226">
        <v>0</v>
      </c>
      <c r="C113" s="227">
        <v>0.33000000000000002</v>
      </c>
      <c r="D113" s="227">
        <v>0.33000000000000002</v>
      </c>
      <c r="E113" s="227">
        <v>0.34000000000000002</v>
      </c>
      <c r="F113" s="226">
        <v>0</v>
      </c>
      <c r="G113" s="226">
        <v>0</v>
      </c>
      <c r="H113" s="226">
        <v>0</v>
      </c>
      <c r="I113" s="226">
        <v>0</v>
      </c>
      <c r="J113" s="226">
        <v>0</v>
      </c>
      <c r="K113" s="226">
        <v>0</v>
      </c>
      <c r="L113" s="226">
        <v>0</v>
      </c>
      <c r="M113" s="226">
        <v>0</v>
      </c>
      <c r="N113" s="226">
        <v>0</v>
      </c>
      <c r="O113" s="226">
        <v>0</v>
      </c>
      <c r="P113" s="226">
        <v>0</v>
      </c>
      <c r="Q113" s="226">
        <v>0</v>
      </c>
      <c r="R113" s="226">
        <v>0</v>
      </c>
      <c r="S113" s="226">
        <v>0</v>
      </c>
      <c r="T113" s="226">
        <v>0</v>
      </c>
      <c r="U113" s="226">
        <v>0</v>
      </c>
      <c r="V113" s="226">
        <v>0</v>
      </c>
      <c r="W113" s="226">
        <v>0</v>
      </c>
      <c r="X113" s="226">
        <v>0</v>
      </c>
      <c r="Y113" s="226">
        <v>0</v>
      </c>
      <c r="Z113" s="226">
        <v>0</v>
      </c>
      <c r="AA113" s="226">
        <v>0</v>
      </c>
      <c r="AB113" s="226">
        <v>0</v>
      </c>
      <c r="AC113" s="226">
        <v>0</v>
      </c>
      <c r="AD113" s="226">
        <v>0</v>
      </c>
      <c r="AE113" s="226">
        <v>0</v>
      </c>
      <c r="AF113" s="226">
        <v>0</v>
      </c>
      <c r="AG113" s="226">
        <v>0</v>
      </c>
      <c r="AH113" s="226">
        <v>0</v>
      </c>
      <c r="AI113" s="226">
        <v>0</v>
      </c>
      <c r="AJ113" s="226">
        <v>0</v>
      </c>
      <c r="AK113" s="226">
        <v>0</v>
      </c>
      <c r="AL113" s="226">
        <v>0</v>
      </c>
      <c r="AM113" s="226">
        <v>0</v>
      </c>
      <c r="AN113" s="226">
        <v>0</v>
      </c>
      <c r="AO113" s="226">
        <v>0</v>
      </c>
      <c r="AP113" s="226">
        <v>0</v>
      </c>
      <c r="AT113" s="205"/>
      <c r="AU113" s="205"/>
      <c r="AV113" s="205"/>
      <c r="AW113" s="205"/>
      <c r="AX113" s="205"/>
      <c r="AY113" s="205"/>
      <c r="AZ113" s="205"/>
      <c r="BA113" s="205"/>
      <c r="BB113" s="205"/>
      <c r="BC113" s="205"/>
      <c r="BD113" s="205"/>
      <c r="BE113" s="205"/>
      <c r="BF113" s="205"/>
      <c r="BG113" s="205"/>
    </row>
    <row r="114" ht="12.75" hidden="1">
      <c r="A114" s="216"/>
      <c r="B114" s="212"/>
      <c r="C114" s="212"/>
      <c r="D114" s="212"/>
      <c r="E114" s="212"/>
      <c r="F114" s="212"/>
      <c r="G114" s="212"/>
      <c r="H114" s="212"/>
      <c r="I114" s="212"/>
      <c r="J114" s="212"/>
      <c r="K114" s="212"/>
      <c r="L114" s="212"/>
      <c r="M114" s="212"/>
      <c r="N114" s="212"/>
      <c r="O114" s="212"/>
      <c r="P114" s="212"/>
      <c r="Q114" s="212"/>
      <c r="R114" s="212"/>
      <c r="S114" s="212"/>
      <c r="T114" s="212"/>
      <c r="U114" s="212"/>
      <c r="V114" s="212"/>
      <c r="W114" s="212"/>
      <c r="X114" s="212"/>
      <c r="Y114" s="212"/>
      <c r="Z114" s="212"/>
      <c r="AA114" s="212"/>
      <c r="AB114" s="212"/>
      <c r="AC114" s="212"/>
      <c r="AD114" s="212"/>
      <c r="AE114" s="212"/>
      <c r="AF114" s="212"/>
      <c r="AG114" s="212"/>
      <c r="AH114" s="212"/>
      <c r="AI114" s="212"/>
      <c r="AJ114" s="212"/>
      <c r="AK114" s="212"/>
      <c r="AL114" s="212"/>
      <c r="AM114" s="212"/>
      <c r="AN114" s="212"/>
      <c r="AO114" s="212"/>
      <c r="AP114" s="212"/>
      <c r="AT114" s="212"/>
      <c r="AU114" s="212"/>
      <c r="AV114" s="212"/>
      <c r="AW114" s="212"/>
      <c r="AX114" s="212"/>
      <c r="AY114" s="212"/>
      <c r="AZ114" s="212"/>
      <c r="BA114" s="212"/>
      <c r="BB114" s="212"/>
      <c r="BC114" s="212"/>
      <c r="BD114" s="212"/>
      <c r="BE114" s="212"/>
      <c r="BF114" s="212"/>
      <c r="BG114" s="212"/>
      <c r="BH114" s="212"/>
      <c r="BI114" s="212"/>
      <c r="BJ114" s="212"/>
      <c r="BK114" s="212"/>
      <c r="BL114" s="212"/>
      <c r="BM114" s="212"/>
      <c r="BN114" s="212"/>
      <c r="BO114" s="212"/>
      <c r="BP114" s="212"/>
      <c r="BQ114" s="212"/>
      <c r="BR114" s="212"/>
      <c r="BS114" s="212"/>
    </row>
    <row r="115" ht="12.75" hidden="1">
      <c r="A115" s="216"/>
      <c r="B115" s="212"/>
      <c r="C115" s="212"/>
      <c r="D115" s="212"/>
      <c r="E115" s="212"/>
      <c r="F115" s="212"/>
      <c r="G115" s="212"/>
      <c r="H115" s="212"/>
      <c r="I115" s="212"/>
      <c r="J115" s="212"/>
      <c r="K115" s="212"/>
      <c r="L115" s="212"/>
      <c r="M115" s="212"/>
      <c r="N115" s="212"/>
      <c r="O115" s="212"/>
      <c r="P115" s="212"/>
      <c r="Q115" s="212"/>
      <c r="R115" s="212"/>
      <c r="S115" s="212"/>
      <c r="T115" s="212"/>
      <c r="U115" s="212"/>
      <c r="V115" s="212"/>
      <c r="W115" s="212"/>
      <c r="X115" s="212"/>
      <c r="Y115" s="212"/>
      <c r="Z115" s="212"/>
      <c r="AA115" s="212"/>
      <c r="AB115" s="212"/>
      <c r="AC115" s="212"/>
      <c r="AD115" s="212"/>
      <c r="AE115" s="212"/>
      <c r="AF115" s="212"/>
      <c r="AG115" s="212"/>
      <c r="AH115" s="212"/>
      <c r="AI115" s="212"/>
      <c r="AJ115" s="212"/>
      <c r="AK115" s="212"/>
      <c r="AL115" s="212"/>
      <c r="AM115" s="212"/>
      <c r="AN115" s="212"/>
      <c r="AO115" s="212"/>
      <c r="AP115" s="212"/>
      <c r="AT115" s="212"/>
      <c r="AU115" s="212"/>
      <c r="AV115" s="212"/>
      <c r="AW115" s="212"/>
      <c r="AX115" s="212"/>
      <c r="AY115" s="212"/>
      <c r="AZ115" s="212"/>
      <c r="BA115" s="212"/>
      <c r="BB115" s="212"/>
      <c r="BC115" s="212"/>
      <c r="BD115" s="212"/>
      <c r="BE115" s="212"/>
      <c r="BF115" s="212"/>
      <c r="BG115" s="212"/>
      <c r="BH115" s="212"/>
      <c r="BI115" s="212"/>
      <c r="BJ115" s="212"/>
      <c r="BK115" s="212"/>
      <c r="BL115" s="212"/>
      <c r="BM115" s="212"/>
      <c r="BN115" s="212"/>
      <c r="BO115" s="212"/>
      <c r="BP115" s="212"/>
      <c r="BQ115" s="212"/>
      <c r="BR115" s="212"/>
      <c r="BS115" s="212"/>
    </row>
    <row r="116" ht="12.75" hidden="1">
      <c r="A116" s="217"/>
      <c r="B116" s="228" t="s">
        <v>332</v>
      </c>
      <c r="C116" s="229"/>
      <c r="D116" s="228" t="s">
        <v>333</v>
      </c>
      <c r="E116" s="229"/>
      <c r="F116" s="217"/>
      <c r="G116" s="217"/>
      <c r="H116" s="217"/>
      <c r="I116" s="217"/>
      <c r="J116" s="217"/>
      <c r="K116" s="212"/>
      <c r="L116" s="212"/>
      <c r="M116" s="212"/>
      <c r="N116" s="212"/>
      <c r="O116" s="212"/>
      <c r="P116" s="212"/>
      <c r="Q116" s="212"/>
      <c r="R116" s="212"/>
      <c r="S116" s="212"/>
      <c r="T116" s="212"/>
      <c r="U116" s="212"/>
      <c r="V116" s="212"/>
      <c r="W116" s="212"/>
      <c r="X116" s="212"/>
      <c r="Y116" s="212"/>
      <c r="Z116" s="212"/>
      <c r="AA116" s="212"/>
      <c r="AB116" s="212"/>
      <c r="AC116" s="212"/>
      <c r="AD116" s="212"/>
      <c r="AE116" s="212"/>
      <c r="AF116" s="212"/>
      <c r="AG116" s="212"/>
      <c r="AH116" s="212"/>
      <c r="AI116" s="212"/>
      <c r="AJ116" s="212"/>
      <c r="AK116" s="212"/>
      <c r="AL116" s="212"/>
      <c r="AM116" s="212"/>
      <c r="AN116" s="212"/>
      <c r="AO116" s="212"/>
      <c r="AP116" s="212"/>
      <c r="AT116" s="212"/>
      <c r="AU116" s="212"/>
      <c r="AV116" s="212"/>
      <c r="AW116" s="212"/>
      <c r="AX116" s="212"/>
      <c r="AY116" s="212"/>
      <c r="AZ116" s="212"/>
      <c r="BA116" s="212"/>
      <c r="BB116" s="212"/>
      <c r="BC116" s="212"/>
      <c r="BD116" s="212"/>
      <c r="BE116" s="212"/>
      <c r="BF116" s="212"/>
      <c r="BG116" s="212"/>
      <c r="BH116" s="212"/>
      <c r="BI116" s="212"/>
      <c r="BJ116" s="212"/>
      <c r="BK116" s="212"/>
      <c r="BL116" s="212"/>
      <c r="BM116" s="212"/>
      <c r="BN116" s="212"/>
      <c r="BO116" s="212"/>
      <c r="BP116" s="212"/>
      <c r="BQ116" s="212"/>
      <c r="BR116" s="212"/>
      <c r="BS116" s="212"/>
    </row>
    <row r="117" ht="12.75" hidden="1">
      <c r="A117" s="220" t="s">
        <v>334</v>
      </c>
      <c r="B117" s="230">
        <f>'3.1. паспорт Техсостояние ПС'!N27</f>
        <v>0</v>
      </c>
      <c r="C117" s="217" t="s">
        <v>335</v>
      </c>
      <c r="D117" s="230">
        <f>'3.1. паспорт Техсостояние ПС'!O27</f>
        <v>0</v>
      </c>
      <c r="E117" s="217" t="s">
        <v>335</v>
      </c>
      <c r="F117" s="217"/>
      <c r="G117" s="217"/>
      <c r="H117" s="217"/>
      <c r="I117" s="217"/>
      <c r="J117" s="217"/>
      <c r="K117" s="212"/>
      <c r="L117" s="212"/>
      <c r="M117" s="212"/>
      <c r="N117" s="212"/>
      <c r="O117" s="212"/>
      <c r="P117" s="212"/>
      <c r="Q117" s="212"/>
      <c r="R117" s="212"/>
      <c r="S117" s="212"/>
      <c r="T117" s="212"/>
      <c r="U117" s="212"/>
      <c r="V117" s="212"/>
      <c r="W117" s="212"/>
      <c r="X117" s="212"/>
      <c r="Y117" s="212"/>
      <c r="Z117" s="212"/>
      <c r="AA117" s="212"/>
      <c r="AB117" s="212"/>
      <c r="AC117" s="212"/>
      <c r="AD117" s="212"/>
      <c r="AE117" s="212"/>
      <c r="AF117" s="212"/>
      <c r="AG117" s="212"/>
      <c r="AH117" s="212"/>
      <c r="AI117" s="212"/>
      <c r="AJ117" s="212"/>
      <c r="AK117" s="212"/>
      <c r="AL117" s="212"/>
      <c r="AM117" s="212"/>
      <c r="AN117" s="212"/>
      <c r="AO117" s="212"/>
      <c r="AP117" s="212"/>
      <c r="AT117" s="212"/>
      <c r="AU117" s="212"/>
      <c r="AV117" s="212"/>
      <c r="AW117" s="212"/>
      <c r="AX117" s="212"/>
      <c r="AY117" s="212"/>
      <c r="AZ117" s="212"/>
      <c r="BA117" s="212"/>
      <c r="BB117" s="212"/>
      <c r="BC117" s="212"/>
      <c r="BD117" s="212"/>
      <c r="BE117" s="212"/>
      <c r="BF117" s="212"/>
      <c r="BG117" s="212"/>
      <c r="BH117" s="212"/>
      <c r="BI117" s="212"/>
      <c r="BJ117" s="212"/>
      <c r="BK117" s="212"/>
      <c r="BL117" s="212"/>
      <c r="BM117" s="212"/>
      <c r="BN117" s="212"/>
      <c r="BO117" s="212"/>
      <c r="BP117" s="212"/>
      <c r="BQ117" s="212"/>
      <c r="BR117" s="212"/>
      <c r="BS117" s="212"/>
    </row>
    <row r="118" ht="25.5" hidden="1">
      <c r="A118" s="220" t="s">
        <v>334</v>
      </c>
      <c r="B118" s="217">
        <f>$B$110*B117</f>
        <v>0</v>
      </c>
      <c r="C118" s="217" t="s">
        <v>336</v>
      </c>
      <c r="D118" s="217">
        <f>$B$110*D117</f>
        <v>0</v>
      </c>
      <c r="E118" s="217" t="s">
        <v>336</v>
      </c>
      <c r="F118" s="220" t="s">
        <v>337</v>
      </c>
      <c r="G118" s="217">
        <f>D117-B117</f>
        <v>0</v>
      </c>
      <c r="H118" s="217" t="s">
        <v>335</v>
      </c>
      <c r="I118" s="217">
        <f>$B$110*G118</f>
        <v>0</v>
      </c>
      <c r="J118" s="217" t="s">
        <v>336</v>
      </c>
      <c r="K118" s="212"/>
      <c r="L118" s="212"/>
      <c r="M118" s="212"/>
      <c r="N118" s="212"/>
      <c r="O118" s="212"/>
      <c r="P118" s="212"/>
      <c r="Q118" s="212"/>
      <c r="R118" s="212"/>
      <c r="S118" s="212"/>
      <c r="T118" s="212"/>
      <c r="U118" s="212"/>
      <c r="V118" s="212"/>
      <c r="W118" s="212"/>
      <c r="X118" s="212"/>
      <c r="Y118" s="212"/>
      <c r="Z118" s="212"/>
      <c r="AA118" s="212"/>
      <c r="AB118" s="212"/>
      <c r="AC118" s="212"/>
      <c r="AD118" s="212"/>
      <c r="AE118" s="212"/>
      <c r="AF118" s="212"/>
      <c r="AG118" s="212"/>
      <c r="AH118" s="212"/>
      <c r="AI118" s="212"/>
      <c r="AJ118" s="212"/>
      <c r="AK118" s="212"/>
      <c r="AL118" s="212"/>
      <c r="AM118" s="212"/>
      <c r="AN118" s="212"/>
      <c r="AO118" s="212"/>
      <c r="AP118" s="212"/>
      <c r="AT118" s="212"/>
      <c r="AU118" s="212"/>
      <c r="AV118" s="212"/>
      <c r="AW118" s="212"/>
      <c r="AX118" s="212"/>
      <c r="AY118" s="212"/>
      <c r="AZ118" s="212"/>
      <c r="BA118" s="212"/>
      <c r="BB118" s="212"/>
      <c r="BC118" s="212"/>
      <c r="BD118" s="212"/>
      <c r="BE118" s="212"/>
      <c r="BF118" s="212"/>
      <c r="BG118" s="212"/>
      <c r="BH118" s="212"/>
      <c r="BI118" s="212"/>
      <c r="BJ118" s="212"/>
      <c r="BK118" s="212"/>
      <c r="BL118" s="212"/>
      <c r="BM118" s="212"/>
      <c r="BN118" s="212"/>
      <c r="BO118" s="212"/>
      <c r="BP118" s="212"/>
      <c r="BQ118" s="212"/>
      <c r="BR118" s="212"/>
      <c r="BS118" s="212"/>
    </row>
    <row r="119" ht="25.5" hidden="1">
      <c r="A119" s="217"/>
      <c r="B119" s="217"/>
      <c r="C119" s="217"/>
      <c r="D119" s="217"/>
      <c r="E119" s="217"/>
      <c r="F119" s="220" t="s">
        <v>338</v>
      </c>
      <c r="G119" s="217">
        <f>I119/$B$110</f>
        <v>0</v>
      </c>
      <c r="H119" s="217" t="s">
        <v>335</v>
      </c>
      <c r="I119" s="230"/>
      <c r="J119" s="217" t="s">
        <v>336</v>
      </c>
      <c r="K119" s="212"/>
      <c r="L119" s="212"/>
      <c r="M119" s="212"/>
      <c r="N119" s="212"/>
      <c r="O119" s="212"/>
      <c r="P119" s="212"/>
      <c r="Q119" s="212"/>
      <c r="R119" s="212"/>
      <c r="S119" s="212"/>
      <c r="T119" s="212"/>
      <c r="U119" s="212"/>
      <c r="V119" s="212"/>
      <c r="W119" s="212"/>
      <c r="X119" s="212"/>
      <c r="Y119" s="212"/>
      <c r="Z119" s="212"/>
      <c r="AA119" s="212"/>
      <c r="AB119" s="212"/>
      <c r="AC119" s="212"/>
      <c r="AD119" s="212"/>
      <c r="AE119" s="212"/>
      <c r="AF119" s="212"/>
      <c r="AG119" s="212"/>
      <c r="AH119" s="212"/>
      <c r="AI119" s="212"/>
      <c r="AJ119" s="212"/>
      <c r="AK119" s="212"/>
      <c r="AL119" s="212"/>
      <c r="AM119" s="212"/>
      <c r="AN119" s="212"/>
      <c r="AO119" s="212"/>
      <c r="AP119" s="212"/>
      <c r="AT119" s="212"/>
      <c r="AU119" s="212"/>
      <c r="AV119" s="212"/>
      <c r="AW119" s="212"/>
      <c r="AX119" s="212"/>
      <c r="AY119" s="212"/>
      <c r="AZ119" s="212"/>
      <c r="BA119" s="212"/>
      <c r="BB119" s="212"/>
      <c r="BC119" s="212"/>
      <c r="BD119" s="212"/>
      <c r="BE119" s="212"/>
      <c r="BF119" s="212"/>
      <c r="BG119" s="212"/>
      <c r="BH119" s="212"/>
      <c r="BI119" s="212"/>
      <c r="BJ119" s="212"/>
      <c r="BK119" s="212"/>
      <c r="BL119" s="212"/>
      <c r="BM119" s="212"/>
      <c r="BN119" s="212"/>
      <c r="BO119" s="212"/>
      <c r="BP119" s="212"/>
      <c r="BQ119" s="212"/>
      <c r="BR119" s="212"/>
      <c r="BS119" s="212"/>
    </row>
    <row r="120" ht="38.25" hidden="1">
      <c r="A120" s="231"/>
      <c r="B120" s="232"/>
      <c r="C120" s="232"/>
      <c r="D120" s="232"/>
      <c r="E120" s="232"/>
      <c r="F120" s="233" t="s">
        <v>339</v>
      </c>
      <c r="G120" s="217">
        <f>G118</f>
        <v>0</v>
      </c>
      <c r="H120" s="217" t="s">
        <v>335</v>
      </c>
      <c r="I120" s="222">
        <f>I118</f>
        <v>0</v>
      </c>
      <c r="J120" s="217" t="s">
        <v>336</v>
      </c>
      <c r="K120" s="212"/>
      <c r="L120" s="212"/>
      <c r="M120" s="212"/>
      <c r="N120" s="212"/>
      <c r="O120" s="212"/>
      <c r="P120" s="212"/>
      <c r="Q120" s="212"/>
      <c r="R120" s="212"/>
      <c r="S120" s="212"/>
      <c r="T120" s="212"/>
      <c r="U120" s="212"/>
      <c r="V120" s="212"/>
      <c r="W120" s="212"/>
      <c r="X120" s="212"/>
      <c r="Y120" s="212"/>
      <c r="Z120" s="212"/>
      <c r="AA120" s="212"/>
      <c r="AB120" s="212"/>
      <c r="AC120" s="212"/>
      <c r="AD120" s="212"/>
      <c r="AE120" s="212"/>
      <c r="AF120" s="212"/>
      <c r="AG120" s="212"/>
      <c r="AH120" s="212"/>
      <c r="AI120" s="212"/>
      <c r="AJ120" s="212"/>
      <c r="AK120" s="212"/>
      <c r="AL120" s="212"/>
      <c r="AM120" s="212"/>
      <c r="AN120" s="212"/>
      <c r="AO120" s="212"/>
      <c r="AP120" s="212"/>
      <c r="AT120" s="212"/>
      <c r="AU120" s="212"/>
      <c r="AV120" s="212"/>
      <c r="AW120" s="212"/>
      <c r="AX120" s="212"/>
      <c r="AY120" s="212"/>
      <c r="AZ120" s="212"/>
      <c r="BA120" s="212"/>
      <c r="BB120" s="212"/>
      <c r="BC120" s="212"/>
      <c r="BD120" s="212"/>
      <c r="BE120" s="212"/>
      <c r="BF120" s="212"/>
      <c r="BG120" s="212"/>
      <c r="BH120" s="212"/>
      <c r="BI120" s="212"/>
      <c r="BJ120" s="212"/>
      <c r="BK120" s="212"/>
      <c r="BL120" s="212"/>
      <c r="BM120" s="212"/>
      <c r="BN120" s="212"/>
      <c r="BO120" s="212"/>
      <c r="BP120" s="212"/>
      <c r="BQ120" s="212"/>
      <c r="BR120" s="212"/>
      <c r="BS120" s="212"/>
    </row>
    <row r="121" ht="12.75" hidden="1">
      <c r="A121" s="234"/>
      <c r="B121" s="115"/>
      <c r="C121" s="212"/>
      <c r="D121" s="212"/>
      <c r="E121" s="212"/>
      <c r="F121" s="212"/>
      <c r="G121" s="212"/>
      <c r="H121" s="212"/>
      <c r="I121" s="212"/>
      <c r="J121" s="212"/>
      <c r="K121" s="212"/>
      <c r="L121" s="212"/>
      <c r="M121" s="212"/>
      <c r="N121" s="212"/>
      <c r="O121" s="212"/>
      <c r="P121" s="212"/>
      <c r="Q121" s="212"/>
      <c r="R121" s="212"/>
      <c r="S121" s="212"/>
      <c r="T121" s="212"/>
      <c r="U121" s="212"/>
      <c r="V121" s="212"/>
      <c r="W121" s="212"/>
      <c r="X121" s="212"/>
      <c r="Y121" s="212"/>
      <c r="Z121" s="212"/>
      <c r="AA121" s="212"/>
      <c r="AB121" s="212"/>
      <c r="AC121" s="212"/>
      <c r="AD121" s="212"/>
      <c r="AE121" s="212"/>
      <c r="AF121" s="212"/>
      <c r="AG121" s="212"/>
      <c r="AH121" s="212"/>
      <c r="AI121" s="212"/>
      <c r="AJ121" s="212"/>
      <c r="AK121" s="212"/>
      <c r="AL121" s="212"/>
      <c r="AM121" s="212"/>
      <c r="AN121" s="212"/>
      <c r="AO121" s="212"/>
      <c r="AP121" s="212"/>
      <c r="AT121" s="212"/>
      <c r="AU121" s="212"/>
      <c r="AV121" s="212"/>
      <c r="AW121" s="212"/>
      <c r="AX121" s="212"/>
      <c r="AY121" s="212"/>
      <c r="AZ121" s="212"/>
      <c r="BA121" s="212"/>
      <c r="BB121" s="212"/>
      <c r="BC121" s="212"/>
      <c r="BD121" s="212"/>
      <c r="BE121" s="212"/>
      <c r="BF121" s="212"/>
      <c r="BG121" s="212"/>
      <c r="BH121" s="212"/>
      <c r="BI121" s="212"/>
      <c r="BJ121" s="212"/>
      <c r="BK121" s="212"/>
      <c r="BL121" s="212"/>
      <c r="BM121" s="212"/>
      <c r="BN121" s="212"/>
      <c r="BO121" s="212"/>
      <c r="BP121" s="212"/>
      <c r="BQ121" s="212"/>
      <c r="BR121" s="212"/>
      <c r="BS121" s="212"/>
    </row>
    <row r="122" hidden="1">
      <c r="A122" s="235" t="s">
        <v>340</v>
      </c>
      <c r="B122" s="236">
        <v>2.6649721099999999</v>
      </c>
      <c r="C122" s="115"/>
      <c r="D122" s="237" t="s">
        <v>258</v>
      </c>
      <c r="E122" s="238" t="s">
        <v>341</v>
      </c>
      <c r="F122" s="239">
        <v>35</v>
      </c>
      <c r="G122" s="240" t="s">
        <v>342</v>
      </c>
      <c r="H122" s="115"/>
      <c r="I122" s="115"/>
      <c r="J122" s="115"/>
      <c r="K122" s="115"/>
      <c r="L122" s="115"/>
      <c r="M122" s="115"/>
      <c r="N122" s="115"/>
      <c r="O122" s="115"/>
      <c r="P122" s="115"/>
      <c r="Q122" s="115"/>
      <c r="R122" s="115"/>
      <c r="S122" s="115"/>
      <c r="T122" s="115"/>
      <c r="U122" s="115"/>
      <c r="V122" s="115"/>
      <c r="W122" s="115"/>
      <c r="X122" s="115"/>
      <c r="Y122" s="115"/>
      <c r="Z122" s="115"/>
      <c r="AA122" s="115"/>
      <c r="AB122" s="115"/>
      <c r="AC122" s="115"/>
      <c r="AD122" s="115"/>
      <c r="AE122" s="115"/>
      <c r="AF122" s="115"/>
      <c r="AG122" s="115"/>
      <c r="AH122" s="115"/>
      <c r="AI122" s="115"/>
      <c r="AJ122" s="115"/>
      <c r="AK122" s="115"/>
      <c r="AL122" s="115"/>
      <c r="AM122" s="115"/>
      <c r="AN122" s="115"/>
      <c r="AO122" s="115"/>
      <c r="AP122" s="115"/>
      <c r="AQ122" s="115"/>
      <c r="AR122" s="115"/>
      <c r="AS122" s="115"/>
    </row>
    <row r="123" hidden="1">
      <c r="A123" s="235" t="s">
        <v>258</v>
      </c>
      <c r="B123" s="241">
        <v>30</v>
      </c>
      <c r="C123" s="115"/>
      <c r="D123" s="237"/>
      <c r="E123" s="238" t="s">
        <v>343</v>
      </c>
      <c r="F123" s="239">
        <v>30</v>
      </c>
      <c r="G123" s="240"/>
      <c r="H123" s="115"/>
      <c r="I123" s="115"/>
      <c r="J123" s="115"/>
      <c r="K123" s="115"/>
      <c r="L123" s="115"/>
      <c r="M123" s="115"/>
      <c r="N123" s="115"/>
      <c r="O123" s="115"/>
      <c r="P123" s="115"/>
      <c r="Q123" s="115"/>
      <c r="R123" s="115"/>
      <c r="S123" s="115"/>
      <c r="T123" s="115"/>
      <c r="U123" s="115"/>
      <c r="V123" s="115"/>
      <c r="W123" s="115"/>
      <c r="X123" s="115"/>
      <c r="Y123" s="115"/>
      <c r="Z123" s="115"/>
      <c r="AA123" s="115"/>
      <c r="AB123" s="115"/>
      <c r="AC123" s="115"/>
      <c r="AD123" s="115"/>
      <c r="AE123" s="115"/>
      <c r="AF123" s="115"/>
      <c r="AG123" s="115"/>
      <c r="AH123" s="115"/>
      <c r="AI123" s="115"/>
      <c r="AJ123" s="115"/>
      <c r="AK123" s="115"/>
      <c r="AL123" s="115"/>
      <c r="AM123" s="115"/>
      <c r="AN123" s="115"/>
      <c r="AO123" s="115"/>
      <c r="AP123" s="115"/>
      <c r="AQ123" s="115"/>
      <c r="AR123" s="115"/>
      <c r="AS123" s="115"/>
    </row>
    <row r="124" hidden="1">
      <c r="A124" s="235" t="s">
        <v>344</v>
      </c>
      <c r="B124" s="241"/>
      <c r="C124" s="242" t="s">
        <v>345</v>
      </c>
      <c r="D124" s="237"/>
      <c r="E124" s="238" t="s">
        <v>346</v>
      </c>
      <c r="F124" s="239">
        <v>30</v>
      </c>
      <c r="G124" s="240"/>
      <c r="H124" s="115"/>
      <c r="I124" s="115"/>
      <c r="J124" s="115"/>
      <c r="K124" s="115"/>
      <c r="L124" s="115"/>
      <c r="M124" s="115"/>
      <c r="N124" s="115"/>
      <c r="O124" s="115"/>
      <c r="P124" s="115"/>
      <c r="Q124" s="115"/>
      <c r="R124" s="115"/>
      <c r="S124" s="115"/>
      <c r="T124" s="115"/>
      <c r="U124" s="115"/>
      <c r="V124" s="115"/>
      <c r="W124" s="115"/>
      <c r="X124" s="115"/>
      <c r="Y124" s="115"/>
      <c r="Z124" s="115"/>
      <c r="AA124" s="115"/>
      <c r="AB124" s="115"/>
      <c r="AC124" s="115"/>
      <c r="AD124" s="115"/>
      <c r="AE124" s="115"/>
      <c r="AF124" s="115"/>
      <c r="AG124" s="115"/>
      <c r="AH124" s="115"/>
      <c r="AI124" s="115"/>
      <c r="AJ124" s="115"/>
      <c r="AK124" s="115"/>
      <c r="AL124" s="115"/>
      <c r="AM124" s="115"/>
      <c r="AN124" s="115"/>
      <c r="AO124" s="115"/>
      <c r="AP124" s="115"/>
      <c r="AQ124" s="115"/>
      <c r="AR124" s="115"/>
      <c r="AS124" s="115"/>
    </row>
    <row r="125" hidden="1">
      <c r="A125" s="243"/>
      <c r="B125" s="244"/>
      <c r="C125" s="242"/>
      <c r="D125" s="237"/>
      <c r="E125" s="238" t="s">
        <v>347</v>
      </c>
      <c r="F125" s="239">
        <v>30</v>
      </c>
      <c r="G125" s="240"/>
      <c r="H125" s="115"/>
      <c r="I125" s="115"/>
      <c r="J125" s="115"/>
      <c r="K125" s="115"/>
      <c r="L125" s="115"/>
      <c r="M125" s="115"/>
      <c r="N125" s="115"/>
      <c r="O125" s="115"/>
      <c r="P125" s="115"/>
      <c r="Q125" s="115"/>
      <c r="R125" s="115"/>
      <c r="S125" s="115"/>
      <c r="T125" s="115"/>
      <c r="U125" s="115"/>
      <c r="V125" s="115"/>
      <c r="W125" s="115"/>
      <c r="X125" s="115"/>
      <c r="Y125" s="115"/>
      <c r="Z125" s="115"/>
      <c r="AA125" s="115"/>
      <c r="AB125" s="115"/>
      <c r="AC125" s="115"/>
      <c r="AD125" s="115"/>
      <c r="AE125" s="115"/>
      <c r="AF125" s="115"/>
      <c r="AG125" s="115"/>
      <c r="AH125" s="115"/>
      <c r="AI125" s="115"/>
      <c r="AJ125" s="115"/>
      <c r="AK125" s="115"/>
      <c r="AL125" s="115"/>
      <c r="AM125" s="115"/>
      <c r="AN125" s="115"/>
      <c r="AO125" s="115"/>
      <c r="AP125" s="115"/>
      <c r="AQ125" s="115"/>
      <c r="AR125" s="115"/>
      <c r="AS125" s="115"/>
    </row>
    <row r="126" ht="12.75" hidden="1">
      <c r="A126" s="235" t="s">
        <v>348</v>
      </c>
      <c r="B126" s="245">
        <f>$B$122*1000*1000</f>
        <v>2664972.1099999999</v>
      </c>
      <c r="C126" s="115"/>
      <c r="D126" s="115"/>
      <c r="E126" s="115"/>
      <c r="F126" s="115"/>
      <c r="G126" s="115"/>
      <c r="H126" s="115"/>
      <c r="I126" s="115"/>
      <c r="J126" s="115"/>
      <c r="K126" s="115"/>
      <c r="L126" s="115"/>
      <c r="M126" s="115"/>
      <c r="N126" s="115"/>
      <c r="O126" s="115"/>
      <c r="P126" s="115"/>
      <c r="Q126" s="115"/>
      <c r="R126" s="115"/>
      <c r="S126" s="115"/>
      <c r="T126" s="115"/>
      <c r="U126" s="115"/>
      <c r="V126" s="115"/>
      <c r="W126" s="115"/>
      <c r="X126" s="115"/>
      <c r="Y126" s="115"/>
      <c r="Z126" s="115"/>
      <c r="AA126" s="115"/>
      <c r="AB126" s="115"/>
      <c r="AC126" s="115"/>
      <c r="AD126" s="115"/>
      <c r="AE126" s="115"/>
      <c r="AF126" s="115"/>
      <c r="AG126" s="115"/>
      <c r="AH126" s="115"/>
      <c r="AI126" s="115"/>
      <c r="AJ126" s="115"/>
      <c r="AK126" s="115"/>
      <c r="AL126" s="115"/>
      <c r="AM126" s="115"/>
      <c r="AN126" s="115"/>
      <c r="AO126" s="115"/>
      <c r="AP126" s="115"/>
      <c r="AQ126" s="115"/>
      <c r="AR126" s="115"/>
      <c r="AS126" s="115"/>
    </row>
    <row r="127" ht="12.75" hidden="1">
      <c r="A127" s="235" t="s">
        <v>349</v>
      </c>
      <c r="B127" s="246">
        <v>0.01</v>
      </c>
      <c r="C127" s="115"/>
      <c r="D127" s="115"/>
      <c r="E127" s="115"/>
      <c r="F127" s="115"/>
      <c r="G127" s="115"/>
      <c r="H127" s="115"/>
      <c r="I127" s="115"/>
      <c r="J127" s="115"/>
      <c r="K127" s="115"/>
      <c r="L127" s="115"/>
      <c r="M127" s="115"/>
      <c r="N127" s="115"/>
      <c r="O127" s="115"/>
      <c r="P127" s="115"/>
      <c r="Q127" s="115"/>
      <c r="R127" s="115"/>
      <c r="S127" s="115"/>
      <c r="T127" s="115"/>
      <c r="U127" s="115"/>
      <c r="V127" s="115"/>
      <c r="W127" s="115"/>
      <c r="X127" s="115"/>
      <c r="Y127" s="115"/>
      <c r="Z127" s="115"/>
      <c r="AA127" s="115"/>
      <c r="AB127" s="115"/>
      <c r="AC127" s="115"/>
      <c r="AD127" s="115"/>
      <c r="AE127" s="115"/>
      <c r="AF127" s="115"/>
      <c r="AG127" s="115"/>
      <c r="AH127" s="115"/>
      <c r="AI127" s="115"/>
      <c r="AJ127" s="115"/>
      <c r="AK127" s="115"/>
      <c r="AL127" s="115"/>
      <c r="AM127" s="115"/>
      <c r="AN127" s="115"/>
      <c r="AO127" s="115"/>
      <c r="AP127" s="115"/>
      <c r="AQ127" s="115"/>
      <c r="AR127" s="115"/>
      <c r="AS127" s="115"/>
    </row>
    <row r="128" ht="12.75" hidden="1">
      <c r="A128" s="234"/>
      <c r="B128" s="247"/>
      <c r="C128" s="115"/>
      <c r="D128" s="115"/>
      <c r="E128" s="115"/>
      <c r="F128" s="115"/>
      <c r="G128" s="115"/>
      <c r="H128" s="115"/>
      <c r="I128" s="115"/>
      <c r="J128" s="115"/>
      <c r="K128" s="115"/>
      <c r="L128" s="115"/>
      <c r="M128" s="115"/>
      <c r="N128" s="115"/>
      <c r="O128" s="115"/>
      <c r="P128" s="115"/>
      <c r="Q128" s="115"/>
      <c r="R128" s="115"/>
      <c r="S128" s="115"/>
      <c r="T128" s="115"/>
      <c r="U128" s="115"/>
      <c r="V128" s="115"/>
      <c r="W128" s="115"/>
      <c r="X128" s="115"/>
      <c r="Y128" s="115"/>
      <c r="Z128" s="115"/>
      <c r="AA128" s="115"/>
      <c r="AB128" s="115"/>
      <c r="AC128" s="115"/>
      <c r="AD128" s="115"/>
      <c r="AE128" s="115"/>
      <c r="AF128" s="115"/>
      <c r="AG128" s="115"/>
      <c r="AH128" s="115"/>
      <c r="AI128" s="115"/>
      <c r="AJ128" s="115"/>
      <c r="AK128" s="115"/>
      <c r="AL128" s="115"/>
      <c r="AM128" s="115"/>
      <c r="AN128" s="115"/>
      <c r="AO128" s="115"/>
      <c r="AP128" s="115"/>
      <c r="AQ128" s="115"/>
      <c r="AR128" s="115"/>
      <c r="AS128" s="115"/>
    </row>
    <row r="129" ht="12.75" hidden="1">
      <c r="A129" s="235" t="s">
        <v>350</v>
      </c>
      <c r="B129" s="248">
        <v>0.1371</v>
      </c>
      <c r="C129" s="115"/>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c r="Z129" s="115"/>
      <c r="AA129" s="115"/>
      <c r="AB129" s="115"/>
      <c r="AC129" s="115"/>
      <c r="AD129" s="115"/>
      <c r="AE129" s="115"/>
      <c r="AF129" s="115"/>
      <c r="AG129" s="115"/>
      <c r="AH129" s="115"/>
      <c r="AI129" s="115"/>
      <c r="AJ129" s="115"/>
      <c r="AK129" s="115"/>
      <c r="AL129" s="115"/>
      <c r="AM129" s="115"/>
      <c r="AN129" s="115"/>
      <c r="AO129" s="115"/>
      <c r="AP129" s="115"/>
      <c r="AQ129" s="115"/>
      <c r="AR129" s="115"/>
      <c r="AS129" s="115"/>
    </row>
    <row r="130" hidden="1">
      <c r="A130" s="249"/>
      <c r="B130" s="250"/>
      <c r="C130" s="115"/>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c r="Z130" s="115"/>
      <c r="AA130" s="115"/>
      <c r="AB130" s="115"/>
      <c r="AC130" s="115"/>
      <c r="AD130" s="115"/>
      <c r="AE130" s="115"/>
      <c r="AF130" s="115"/>
      <c r="AG130" s="115"/>
      <c r="AH130" s="115"/>
      <c r="AI130" s="115"/>
      <c r="AJ130" s="115"/>
      <c r="AK130" s="115"/>
      <c r="AL130" s="115"/>
      <c r="AM130" s="115"/>
      <c r="AN130" s="115"/>
      <c r="AO130" s="115"/>
      <c r="AP130" s="115"/>
      <c r="AQ130" s="115"/>
      <c r="AR130" s="115"/>
      <c r="AS130" s="115"/>
    </row>
    <row r="131" ht="15" hidden="1">
      <c r="A131" s="251"/>
      <c r="B131" s="252">
        <v>2024</v>
      </c>
      <c r="C131" s="253">
        <v>2025</v>
      </c>
      <c r="D131" s="253">
        <v>2026</v>
      </c>
      <c r="E131" s="253">
        <v>2027</v>
      </c>
      <c r="F131" s="253">
        <v>2028</v>
      </c>
      <c r="G131" s="253">
        <v>2029</v>
      </c>
      <c r="H131" s="115"/>
      <c r="I131" s="115"/>
      <c r="J131" s="115"/>
      <c r="K131" s="115"/>
      <c r="L131" s="115"/>
      <c r="M131" s="115"/>
      <c r="N131" s="115"/>
      <c r="O131" s="115"/>
      <c r="P131" s="115"/>
      <c r="Q131" s="115"/>
      <c r="R131" s="115"/>
      <c r="S131" s="115"/>
      <c r="T131" s="115"/>
      <c r="U131" s="115"/>
      <c r="V131" s="115"/>
      <c r="W131" s="115"/>
      <c r="X131" s="115"/>
      <c r="Y131" s="115"/>
      <c r="Z131" s="115"/>
      <c r="AA131" s="115"/>
      <c r="AB131" s="115"/>
      <c r="AC131" s="115"/>
      <c r="AD131" s="115"/>
      <c r="AE131" s="115"/>
      <c r="AF131" s="115"/>
      <c r="AG131" s="115"/>
      <c r="AH131" s="115"/>
      <c r="AI131" s="115"/>
      <c r="AJ131" s="115"/>
      <c r="AK131" s="115"/>
      <c r="AL131" s="115"/>
      <c r="AM131" s="115"/>
      <c r="AN131" s="115"/>
      <c r="AO131" s="115"/>
      <c r="AP131" s="115"/>
      <c r="AQ131" s="115"/>
      <c r="AR131" s="115"/>
      <c r="AS131" s="115"/>
    </row>
    <row r="132" ht="12.75" hidden="1">
      <c r="A132" s="223" t="s">
        <v>330</v>
      </c>
      <c r="B132" s="224">
        <v>2457.5300000000002</v>
      </c>
      <c r="C132" s="224">
        <v>2671.6599999999999</v>
      </c>
      <c r="D132" s="224">
        <v>2862.6900000000001</v>
      </c>
      <c r="E132" s="224">
        <v>3055.3099999999999</v>
      </c>
      <c r="F132" s="224">
        <v>3159.9899999999998</v>
      </c>
      <c r="G132" s="224">
        <v>3286.3899999999999</v>
      </c>
      <c r="H132" s="115"/>
      <c r="I132" s="115"/>
      <c r="J132" s="115"/>
      <c r="K132" s="115"/>
      <c r="L132" s="115"/>
      <c r="M132" s="115"/>
      <c r="N132" s="115"/>
      <c r="O132" s="115"/>
      <c r="P132" s="115"/>
      <c r="Q132" s="115"/>
      <c r="R132" s="115"/>
      <c r="S132" s="115"/>
      <c r="T132" s="115"/>
      <c r="U132" s="115"/>
      <c r="V132" s="115"/>
      <c r="W132" s="115"/>
      <c r="X132" s="115"/>
      <c r="Y132" s="115"/>
      <c r="Z132" s="115"/>
      <c r="AA132" s="115"/>
      <c r="AB132" s="115"/>
      <c r="AC132" s="115"/>
      <c r="AD132" s="115"/>
      <c r="AE132" s="115"/>
      <c r="AF132" s="115"/>
      <c r="AG132" s="115"/>
      <c r="AH132" s="115"/>
      <c r="AI132" s="115"/>
      <c r="AJ132" s="115"/>
      <c r="AK132" s="115"/>
      <c r="AL132" s="115"/>
      <c r="AM132" s="115"/>
      <c r="AN132" s="115"/>
      <c r="AO132" s="115"/>
      <c r="AP132" s="115"/>
      <c r="AQ132" s="115"/>
      <c r="AR132" s="115"/>
      <c r="AS132" s="115"/>
    </row>
    <row r="133" ht="12.75" hidden="1">
      <c r="A133" s="234"/>
      <c r="B133" s="115"/>
      <c r="C133" s="115"/>
      <c r="D133" s="115"/>
      <c r="E133" s="115"/>
      <c r="F133" s="115"/>
      <c r="G133" s="115"/>
      <c r="H133" s="115"/>
      <c r="I133" s="115"/>
      <c r="J133" s="115"/>
      <c r="K133" s="115"/>
      <c r="L133" s="115"/>
      <c r="M133" s="115"/>
      <c r="N133" s="115"/>
      <c r="O133" s="115"/>
      <c r="P133" s="115"/>
      <c r="Q133" s="115"/>
      <c r="R133" s="115"/>
      <c r="S133" s="115"/>
      <c r="T133" s="115"/>
      <c r="U133" s="115"/>
      <c r="V133" s="115"/>
      <c r="W133" s="115"/>
      <c r="X133" s="115"/>
      <c r="Y133" s="115"/>
      <c r="Z133" s="115"/>
      <c r="AA133" s="115"/>
      <c r="AB133" s="115"/>
      <c r="AC133" s="115"/>
      <c r="AD133" s="115"/>
      <c r="AE133" s="115"/>
      <c r="AF133" s="115"/>
      <c r="AG133" s="115"/>
      <c r="AH133" s="115"/>
      <c r="AI133" s="115"/>
      <c r="AJ133" s="115"/>
      <c r="AK133" s="115"/>
      <c r="AL133" s="115"/>
      <c r="AM133" s="115"/>
      <c r="AN133" s="115"/>
      <c r="AO133" s="115"/>
      <c r="AP133" s="115"/>
      <c r="AQ133" s="115"/>
      <c r="AR133" s="115"/>
      <c r="AS133" s="115"/>
    </row>
    <row r="134" hidden="1">
      <c r="A134" s="235" t="s">
        <v>351</v>
      </c>
      <c r="C134" s="115"/>
      <c r="D134" s="115"/>
      <c r="E134" s="115"/>
      <c r="F134" s="115"/>
      <c r="G134" s="115"/>
      <c r="H134" s="115"/>
      <c r="I134" s="115"/>
      <c r="J134" s="115"/>
      <c r="K134" s="115"/>
      <c r="L134" s="115"/>
      <c r="M134" s="115"/>
      <c r="N134" s="115"/>
      <c r="O134" s="115"/>
      <c r="P134" s="115"/>
      <c r="Q134" s="115"/>
      <c r="R134" s="115"/>
      <c r="S134" s="115"/>
      <c r="T134" s="115"/>
      <c r="U134" s="115"/>
      <c r="V134" s="115"/>
      <c r="W134" s="115"/>
      <c r="X134" s="115"/>
      <c r="Y134" s="115"/>
      <c r="Z134" s="115"/>
      <c r="AA134" s="115"/>
      <c r="AB134" s="115"/>
      <c r="AC134" s="115"/>
      <c r="AD134" s="115"/>
      <c r="AE134" s="115"/>
      <c r="AF134" s="115"/>
      <c r="AG134" s="115"/>
      <c r="AH134" s="115"/>
      <c r="AI134" s="115"/>
      <c r="AJ134" s="115"/>
      <c r="AK134" s="115"/>
      <c r="AL134" s="115"/>
      <c r="AM134" s="115"/>
      <c r="AN134" s="115"/>
      <c r="AO134" s="115"/>
      <c r="AP134" s="115"/>
      <c r="AQ134" s="115"/>
      <c r="AR134" s="115"/>
      <c r="AS134" s="115"/>
    </row>
    <row r="135" ht="12.75" hidden="1">
      <c r="A135" s="235"/>
      <c r="B135" s="254">
        <v>2024</v>
      </c>
      <c r="C135" s="254">
        <f>B135+1</f>
        <v>2025</v>
      </c>
      <c r="D135" s="254">
        <f t="shared" ref="D135:AY135" si="42">C135+1</f>
        <v>2026</v>
      </c>
      <c r="E135" s="254">
        <f t="shared" si="42"/>
        <v>2027</v>
      </c>
      <c r="F135" s="254">
        <f t="shared" si="42"/>
        <v>2028</v>
      </c>
      <c r="G135" s="254">
        <f t="shared" si="42"/>
        <v>2029</v>
      </c>
      <c r="H135" s="254">
        <f t="shared" si="42"/>
        <v>2030</v>
      </c>
      <c r="I135" s="254">
        <f t="shared" si="42"/>
        <v>2031</v>
      </c>
      <c r="J135" s="254">
        <f t="shared" si="42"/>
        <v>2032</v>
      </c>
      <c r="K135" s="254">
        <f t="shared" si="42"/>
        <v>2033</v>
      </c>
      <c r="L135" s="254">
        <f t="shared" si="42"/>
        <v>2034</v>
      </c>
      <c r="M135" s="254">
        <f t="shared" si="42"/>
        <v>2035</v>
      </c>
      <c r="N135" s="254">
        <f t="shared" si="42"/>
        <v>2036</v>
      </c>
      <c r="O135" s="254">
        <f t="shared" si="42"/>
        <v>2037</v>
      </c>
      <c r="P135" s="254">
        <f t="shared" si="42"/>
        <v>2038</v>
      </c>
      <c r="Q135" s="254">
        <f t="shared" si="42"/>
        <v>2039</v>
      </c>
      <c r="R135" s="254">
        <f t="shared" si="42"/>
        <v>2040</v>
      </c>
      <c r="S135" s="254">
        <f t="shared" si="42"/>
        <v>2041</v>
      </c>
      <c r="T135" s="254">
        <f t="shared" si="42"/>
        <v>2042</v>
      </c>
      <c r="U135" s="254">
        <f t="shared" si="42"/>
        <v>2043</v>
      </c>
      <c r="V135" s="254">
        <f t="shared" si="42"/>
        <v>2044</v>
      </c>
      <c r="W135" s="254">
        <f t="shared" si="42"/>
        <v>2045</v>
      </c>
      <c r="X135" s="254">
        <f t="shared" si="42"/>
        <v>2046</v>
      </c>
      <c r="Y135" s="254">
        <f t="shared" si="42"/>
        <v>2047</v>
      </c>
      <c r="Z135" s="254">
        <f t="shared" si="42"/>
        <v>2048</v>
      </c>
      <c r="AA135" s="254">
        <f t="shared" si="42"/>
        <v>2049</v>
      </c>
      <c r="AB135" s="254">
        <f t="shared" si="42"/>
        <v>2050</v>
      </c>
      <c r="AC135" s="254">
        <f t="shared" si="42"/>
        <v>2051</v>
      </c>
      <c r="AD135" s="254">
        <f t="shared" si="42"/>
        <v>2052</v>
      </c>
      <c r="AE135" s="254">
        <f t="shared" si="42"/>
        <v>2053</v>
      </c>
      <c r="AF135" s="254">
        <f t="shared" si="42"/>
        <v>2054</v>
      </c>
      <c r="AG135" s="254">
        <f t="shared" si="42"/>
        <v>2055</v>
      </c>
      <c r="AH135" s="254">
        <f t="shared" si="42"/>
        <v>2056</v>
      </c>
      <c r="AI135" s="254">
        <f t="shared" si="42"/>
        <v>2057</v>
      </c>
      <c r="AJ135" s="254">
        <f t="shared" si="42"/>
        <v>2058</v>
      </c>
      <c r="AK135" s="254">
        <f t="shared" si="42"/>
        <v>2059</v>
      </c>
      <c r="AL135" s="254">
        <f t="shared" si="42"/>
        <v>2060</v>
      </c>
      <c r="AM135" s="254">
        <f t="shared" si="42"/>
        <v>2061</v>
      </c>
      <c r="AN135" s="254">
        <f t="shared" si="42"/>
        <v>2062</v>
      </c>
      <c r="AO135" s="254">
        <f t="shared" si="42"/>
        <v>2063</v>
      </c>
      <c r="AP135" s="254">
        <f t="shared" si="42"/>
        <v>2064</v>
      </c>
      <c r="AQ135" s="254">
        <f t="shared" si="42"/>
        <v>2065</v>
      </c>
      <c r="AR135" s="254">
        <f t="shared" si="42"/>
        <v>2066</v>
      </c>
      <c r="AS135" s="254">
        <f t="shared" si="42"/>
        <v>2067</v>
      </c>
      <c r="AT135" s="254">
        <f t="shared" si="42"/>
        <v>2068</v>
      </c>
      <c r="AU135" s="254">
        <f t="shared" si="42"/>
        <v>2069</v>
      </c>
      <c r="AV135" s="254">
        <f t="shared" si="42"/>
        <v>2070</v>
      </c>
      <c r="AW135" s="254">
        <f t="shared" si="42"/>
        <v>2071</v>
      </c>
      <c r="AX135" s="254">
        <f t="shared" si="42"/>
        <v>2072</v>
      </c>
      <c r="AY135" s="254">
        <f t="shared" si="42"/>
        <v>2073</v>
      </c>
    </row>
    <row r="136" ht="12.75" hidden="1">
      <c r="A136" s="235" t="s">
        <v>352</v>
      </c>
      <c r="B136" s="255">
        <v>0.091135032622053413</v>
      </c>
      <c r="C136" s="255">
        <v>0.078163170639641913</v>
      </c>
      <c r="D136" s="255">
        <v>0.052628968689616612</v>
      </c>
      <c r="E136" s="255">
        <v>0.044208979893394937</v>
      </c>
      <c r="F136" s="255">
        <f>E136</f>
        <v>0.044208979893394937</v>
      </c>
      <c r="G136" s="255">
        <f t="shared" ref="G136:AY136" si="43">F136</f>
        <v>0.044208979893394937</v>
      </c>
      <c r="H136" s="255">
        <f t="shared" si="43"/>
        <v>0.044208979893394937</v>
      </c>
      <c r="I136" s="255">
        <f t="shared" si="43"/>
        <v>0.044208979893394937</v>
      </c>
      <c r="J136" s="255">
        <f t="shared" si="43"/>
        <v>0.044208979893394937</v>
      </c>
      <c r="K136" s="255">
        <f t="shared" si="43"/>
        <v>0.044208979893394937</v>
      </c>
      <c r="L136" s="255">
        <f t="shared" si="43"/>
        <v>0.044208979893394937</v>
      </c>
      <c r="M136" s="255">
        <f t="shared" si="43"/>
        <v>0.044208979893394937</v>
      </c>
      <c r="N136" s="255">
        <f t="shared" si="43"/>
        <v>0.044208979893394937</v>
      </c>
      <c r="O136" s="255">
        <f t="shared" si="43"/>
        <v>0.044208979893394937</v>
      </c>
      <c r="P136" s="255">
        <f t="shared" si="43"/>
        <v>0.044208979893394937</v>
      </c>
      <c r="Q136" s="255">
        <f t="shared" si="43"/>
        <v>0.044208979893394937</v>
      </c>
      <c r="R136" s="255">
        <f t="shared" si="43"/>
        <v>0.044208979893394937</v>
      </c>
      <c r="S136" s="255">
        <f t="shared" si="43"/>
        <v>0.044208979893394937</v>
      </c>
      <c r="T136" s="255">
        <f t="shared" si="43"/>
        <v>0.044208979893394937</v>
      </c>
      <c r="U136" s="255">
        <f t="shared" si="43"/>
        <v>0.044208979893394937</v>
      </c>
      <c r="V136" s="255">
        <f t="shared" si="43"/>
        <v>0.044208979893394937</v>
      </c>
      <c r="W136" s="255">
        <f t="shared" si="43"/>
        <v>0.044208979893394937</v>
      </c>
      <c r="X136" s="255">
        <f t="shared" si="43"/>
        <v>0.044208979893394937</v>
      </c>
      <c r="Y136" s="255">
        <f t="shared" si="43"/>
        <v>0.044208979893394937</v>
      </c>
      <c r="Z136" s="255">
        <f t="shared" si="43"/>
        <v>0.044208979893394937</v>
      </c>
      <c r="AA136" s="255">
        <f t="shared" si="43"/>
        <v>0.044208979893394937</v>
      </c>
      <c r="AB136" s="255">
        <f t="shared" si="43"/>
        <v>0.044208979893394937</v>
      </c>
      <c r="AC136" s="255">
        <f t="shared" si="43"/>
        <v>0.044208979893394937</v>
      </c>
      <c r="AD136" s="255">
        <f t="shared" si="43"/>
        <v>0.044208979893394937</v>
      </c>
      <c r="AE136" s="255">
        <f t="shared" si="43"/>
        <v>0.044208979893394937</v>
      </c>
      <c r="AF136" s="255">
        <f t="shared" si="43"/>
        <v>0.044208979893394937</v>
      </c>
      <c r="AG136" s="255">
        <f t="shared" si="43"/>
        <v>0.044208979893394937</v>
      </c>
      <c r="AH136" s="255">
        <f t="shared" si="43"/>
        <v>0.044208979893394937</v>
      </c>
      <c r="AI136" s="255">
        <f t="shared" si="43"/>
        <v>0.044208979893394937</v>
      </c>
      <c r="AJ136" s="255">
        <f t="shared" si="43"/>
        <v>0.044208979893394937</v>
      </c>
      <c r="AK136" s="255">
        <f t="shared" si="43"/>
        <v>0.044208979893394937</v>
      </c>
      <c r="AL136" s="255">
        <f t="shared" si="43"/>
        <v>0.044208979893394937</v>
      </c>
      <c r="AM136" s="255">
        <f t="shared" si="43"/>
        <v>0.044208979893394937</v>
      </c>
      <c r="AN136" s="255">
        <f t="shared" si="43"/>
        <v>0.044208979893394937</v>
      </c>
      <c r="AO136" s="255">
        <f t="shared" si="43"/>
        <v>0.044208979893394937</v>
      </c>
      <c r="AP136" s="255">
        <f t="shared" si="43"/>
        <v>0.044208979893394937</v>
      </c>
      <c r="AQ136" s="255">
        <f t="shared" si="43"/>
        <v>0.044208979893394937</v>
      </c>
      <c r="AR136" s="255">
        <f t="shared" si="43"/>
        <v>0.044208979893394937</v>
      </c>
      <c r="AS136" s="255">
        <f t="shared" si="43"/>
        <v>0.044208979893394937</v>
      </c>
      <c r="AT136" s="255">
        <f t="shared" si="43"/>
        <v>0.044208979893394937</v>
      </c>
      <c r="AU136" s="255">
        <f t="shared" si="43"/>
        <v>0.044208979893394937</v>
      </c>
      <c r="AV136" s="255">
        <f t="shared" si="43"/>
        <v>0.044208979893394937</v>
      </c>
      <c r="AW136" s="255">
        <f t="shared" si="43"/>
        <v>0.044208979893394937</v>
      </c>
      <c r="AX136" s="255">
        <f t="shared" si="43"/>
        <v>0.044208979893394937</v>
      </c>
      <c r="AY136" s="255">
        <f t="shared" si="43"/>
        <v>0.044208979893394937</v>
      </c>
    </row>
    <row r="137" ht="15" hidden="1">
      <c r="A137" s="235" t="s">
        <v>353</v>
      </c>
      <c r="B137" s="255"/>
      <c r="C137" s="256">
        <f>C136</f>
        <v>0.078163170639641913</v>
      </c>
      <c r="D137" s="256">
        <f>(1+C137)*(1+D136)-1</f>
        <v>0.13490578638953354</v>
      </c>
      <c r="E137" s="256">
        <f>(1+D137)*(1+E136)-1</f>
        <v>0.18507881348092603</v>
      </c>
      <c r="F137" s="256">
        <f t="shared" ref="F137:AY137" si="44">(1+E137)*(1+F136)-1</f>
        <v>0.23746993891819246</v>
      </c>
      <c r="G137" s="256">
        <f>(1+F137)*(1+G136)-1</f>
        <v>0.29217722256650736</v>
      </c>
      <c r="H137" s="256">
        <f t="shared" si="44"/>
        <v>0.34930305941765294</v>
      </c>
      <c r="I137" s="256">
        <f t="shared" si="44"/>
        <v>0.40895437124154421</v>
      </c>
      <c r="J137" s="256">
        <f t="shared" si="44"/>
        <v>0.47124280671047258</v>
      </c>
      <c r="K137" s="256">
        <f t="shared" si="44"/>
        <v>0.53628495037063773</v>
      </c>
      <c r="L137" s="256">
        <f t="shared" si="44"/>
        <v>0.60420254085209835</v>
      </c>
      <c r="M137" s="256">
        <f t="shared" si="44"/>
        <v>0.67512269872556185</v>
      </c>
      <c r="N137" s="256">
        <f t="shared" si="44"/>
        <v>0.74917816443248952</v>
      </c>
      <c r="O137" s="256">
        <f t="shared" si="44"/>
        <v>0.82650754673385074</v>
      </c>
      <c r="P137" s="256">
        <f t="shared" si="44"/>
        <v>0.90725558214254165</v>
      </c>
      <c r="Q137" s="256">
        <f t="shared" si="44"/>
        <v>0.99157340582504649</v>
      </c>
      <c r="R137" s="256">
        <f t="shared" si="44"/>
        <v>1.079618834479386</v>
      </c>
      <c r="S137" s="256">
        <f t="shared" si="44"/>
        <v>1.1715566617188107</v>
      </c>
      <c r="T137" s="256">
        <f t="shared" si="44"/>
        <v>1.2675589665141054</v>
      </c>
      <c r="U137" s="256">
        <f t="shared" si="44"/>
        <v>1.3678054352718148</v>
      </c>
      <c r="V137" s="256">
        <f t="shared" si="44"/>
        <v>1.4724836981512177</v>
      </c>
      <c r="W137" s="256">
        <f t="shared" si="44"/>
        <v>1.5817896802495315</v>
      </c>
      <c r="X137" s="256">
        <f t="shared" si="44"/>
        <v>1.6959279683126574</v>
      </c>
      <c r="Y137" s="256">
        <f t="shared" si="44"/>
        <v>1.8151121936578325</v>
      </c>
      <c r="Z137" s="256">
        <f t="shared" si="44"/>
        <v>1.9395654320249025</v>
      </c>
      <c r="AA137" s="256">
        <f t="shared" si="44"/>
        <v>2.0695206211046102</v>
      </c>
      <c r="AB137" s="256">
        <f t="shared" si="44"/>
        <v>2.2052209965253851</v>
      </c>
      <c r="AC137" s="256">
        <f t="shared" si="44"/>
        <v>2.3469205471146628</v>
      </c>
      <c r="AD137" s="256">
        <f t="shared" si="44"/>
        <v>2.4948844902868452</v>
      </c>
      <c r="AE137" s="256">
        <f t="shared" si="44"/>
        <v>2.6493897684476742</v>
      </c>
      <c r="AF137" s="256">
        <f t="shared" si="44"/>
        <v>2.8107255673441385</v>
      </c>
      <c r="AG137" s="256">
        <f t="shared" si="44"/>
        <v>2.9791938573301016</v>
      </c>
      <c r="AH137" s="256">
        <f t="shared" si="44"/>
        <v>3.1551099585607281</v>
      </c>
      <c r="AI137" s="256">
        <f t="shared" si="44"/>
        <v>3.3388031311735844</v>
      </c>
      <c r="AJ137" s="256">
        <f t="shared" si="44"/>
        <v>3.5306171915610358</v>
      </c>
      <c r="AK137" s="256">
        <f t="shared" si="44"/>
        <v>3.7309111558874273</v>
      </c>
      <c r="AL137" s="256">
        <f t="shared" si="44"/>
        <v>3.9400599120554922</v>
      </c>
      <c r="AM137" s="256">
        <f t="shared" si="44"/>
        <v>4.1584549213797199</v>
      </c>
      <c r="AN137" s="256">
        <f t="shared" si="44"/>
        <v>4.3865049512799796</v>
      </c>
      <c r="AO137" s="256">
        <f t="shared" si="44"/>
        <v>4.6246368403667883</v>
      </c>
      <c r="AP137" s="256">
        <f t="shared" si="44"/>
        <v>4.8732962973502119</v>
      </c>
      <c r="AQ137" s="256">
        <f t="shared" si="44"/>
        <v>5.1329487352677177</v>
      </c>
      <c r="AR137" s="256">
        <f t="shared" si="44"/>
        <v>5.4040801425923899</v>
      </c>
      <c r="AS137" s="256">
        <f t="shared" si="44"/>
        <v>5.6871979928519467</v>
      </c>
      <c r="AT137" s="256">
        <f t="shared" si="44"/>
        <v>5.9828321944610892</v>
      </c>
      <c r="AU137" s="256">
        <f t="shared" si="44"/>
        <v>6.2915360825449698</v>
      </c>
      <c r="AV137" s="256">
        <f t="shared" si="44"/>
        <v>6.6138874546101638</v>
      </c>
      <c r="AW137" s="256">
        <f>(1+AV137)*(1+AW136)-1</f>
        <v>6.950489652001596</v>
      </c>
      <c r="AX137" s="256">
        <f t="shared" si="44"/>
        <v>7.3019726891695793</v>
      </c>
      <c r="AY137" s="256">
        <f t="shared" si="44"/>
        <v>7.6689944328605915</v>
      </c>
    </row>
    <row r="138" hidden="1">
      <c r="B138" s="257"/>
      <c r="C138" s="258"/>
      <c r="D138" s="258"/>
      <c r="E138" s="258"/>
      <c r="F138" s="258"/>
      <c r="G138" s="258"/>
      <c r="H138" s="258"/>
      <c r="I138" s="258"/>
      <c r="J138" s="258"/>
      <c r="K138" s="258"/>
      <c r="L138" s="258"/>
      <c r="M138" s="258"/>
      <c r="N138" s="258"/>
      <c r="O138" s="258"/>
      <c r="P138" s="258"/>
      <c r="Q138" s="258"/>
      <c r="R138" s="258"/>
      <c r="S138" s="258"/>
      <c r="T138" s="258"/>
      <c r="U138" s="258"/>
      <c r="V138" s="258"/>
      <c r="W138" s="258"/>
      <c r="X138" s="258"/>
      <c r="Y138" s="258"/>
      <c r="Z138" s="258"/>
      <c r="AA138" s="258"/>
      <c r="AB138" s="258"/>
      <c r="AC138" s="258"/>
      <c r="AD138" s="258"/>
      <c r="AE138" s="258"/>
      <c r="AF138" s="258"/>
      <c r="AG138" s="258"/>
      <c r="AH138" s="258"/>
      <c r="AI138" s="258"/>
      <c r="AJ138" s="258"/>
      <c r="AK138" s="258"/>
      <c r="AL138" s="258"/>
      <c r="AM138" s="258"/>
      <c r="AN138" s="258"/>
      <c r="AO138" s="258"/>
      <c r="AP138" s="258"/>
      <c r="AR138" s="115"/>
      <c r="AS138" s="115"/>
    </row>
    <row r="139" ht="12.75" hidden="1">
      <c r="A139" s="234"/>
      <c r="B139" s="259">
        <v>2024</v>
      </c>
      <c r="C139" s="259">
        <f>B139+1</f>
        <v>2025</v>
      </c>
      <c r="D139" s="259">
        <f t="shared" ref="D139:S140" si="45">C139+1</f>
        <v>2026</v>
      </c>
      <c r="E139" s="259">
        <f t="shared" si="45"/>
        <v>2027</v>
      </c>
      <c r="F139" s="259">
        <f t="shared" si="45"/>
        <v>2028</v>
      </c>
      <c r="G139" s="259">
        <f t="shared" si="45"/>
        <v>2029</v>
      </c>
      <c r="H139" s="259">
        <f t="shared" si="45"/>
        <v>2030</v>
      </c>
      <c r="I139" s="259">
        <f t="shared" si="45"/>
        <v>2031</v>
      </c>
      <c r="J139" s="259">
        <f t="shared" si="45"/>
        <v>2032</v>
      </c>
      <c r="K139" s="259">
        <f t="shared" si="45"/>
        <v>2033</v>
      </c>
      <c r="L139" s="259">
        <f t="shared" si="45"/>
        <v>2034</v>
      </c>
      <c r="M139" s="259">
        <f t="shared" si="45"/>
        <v>2035</v>
      </c>
      <c r="N139" s="259">
        <f t="shared" si="45"/>
        <v>2036</v>
      </c>
      <c r="O139" s="259">
        <f t="shared" si="45"/>
        <v>2037</v>
      </c>
      <c r="P139" s="259">
        <f t="shared" si="45"/>
        <v>2038</v>
      </c>
      <c r="Q139" s="259">
        <f t="shared" si="45"/>
        <v>2039</v>
      </c>
      <c r="R139" s="259">
        <f t="shared" si="45"/>
        <v>2040</v>
      </c>
      <c r="S139" s="259">
        <f t="shared" si="45"/>
        <v>2041</v>
      </c>
      <c r="T139" s="259">
        <f t="shared" ref="T139:AI140" si="46">S139+1</f>
        <v>2042</v>
      </c>
      <c r="U139" s="259">
        <f t="shared" si="46"/>
        <v>2043</v>
      </c>
      <c r="V139" s="259">
        <f t="shared" si="46"/>
        <v>2044</v>
      </c>
      <c r="W139" s="259">
        <f t="shared" si="46"/>
        <v>2045</v>
      </c>
      <c r="X139" s="259">
        <f t="shared" si="46"/>
        <v>2046</v>
      </c>
      <c r="Y139" s="259">
        <f t="shared" si="46"/>
        <v>2047</v>
      </c>
      <c r="Z139" s="259">
        <f t="shared" si="46"/>
        <v>2048</v>
      </c>
      <c r="AA139" s="259">
        <f t="shared" si="46"/>
        <v>2049</v>
      </c>
      <c r="AB139" s="259">
        <f t="shared" si="46"/>
        <v>2050</v>
      </c>
      <c r="AC139" s="259">
        <f t="shared" si="46"/>
        <v>2051</v>
      </c>
      <c r="AD139" s="259">
        <f t="shared" si="46"/>
        <v>2052</v>
      </c>
      <c r="AE139" s="259">
        <f t="shared" si="46"/>
        <v>2053</v>
      </c>
      <c r="AF139" s="259">
        <f t="shared" si="46"/>
        <v>2054</v>
      </c>
      <c r="AG139" s="259">
        <f t="shared" si="46"/>
        <v>2055</v>
      </c>
      <c r="AH139" s="259">
        <f t="shared" si="46"/>
        <v>2056</v>
      </c>
      <c r="AI139" s="259">
        <f t="shared" si="46"/>
        <v>2057</v>
      </c>
      <c r="AJ139" s="259">
        <f t="shared" ref="AJ139:AY140" si="47">AI139+1</f>
        <v>2058</v>
      </c>
      <c r="AK139" s="259">
        <f t="shared" si="47"/>
        <v>2059</v>
      </c>
      <c r="AL139" s="259">
        <f t="shared" si="47"/>
        <v>2060</v>
      </c>
      <c r="AM139" s="259">
        <f t="shared" si="47"/>
        <v>2061</v>
      </c>
      <c r="AN139" s="259">
        <f t="shared" si="47"/>
        <v>2062</v>
      </c>
      <c r="AO139" s="259">
        <f t="shared" si="47"/>
        <v>2063</v>
      </c>
      <c r="AP139" s="259">
        <f t="shared" si="47"/>
        <v>2064</v>
      </c>
      <c r="AQ139" s="259">
        <f t="shared" si="47"/>
        <v>2065</v>
      </c>
      <c r="AR139" s="259">
        <f t="shared" si="47"/>
        <v>2066</v>
      </c>
      <c r="AS139" s="259">
        <f t="shared" si="47"/>
        <v>2067</v>
      </c>
      <c r="AT139" s="259">
        <f t="shared" si="47"/>
        <v>2068</v>
      </c>
      <c r="AU139" s="259">
        <f t="shared" si="47"/>
        <v>2069</v>
      </c>
      <c r="AV139" s="259">
        <f t="shared" si="47"/>
        <v>2070</v>
      </c>
      <c r="AW139" s="259">
        <f t="shared" si="47"/>
        <v>2071</v>
      </c>
      <c r="AX139" s="259">
        <f t="shared" si="47"/>
        <v>2072</v>
      </c>
      <c r="AY139" s="259">
        <f t="shared" si="47"/>
        <v>2073</v>
      </c>
    </row>
    <row r="140" hidden="1">
      <c r="A140" s="234">
        <v>0</v>
      </c>
      <c r="B140" s="260">
        <v>0</v>
      </c>
      <c r="C140" s="260">
        <v>1</v>
      </c>
      <c r="D140" s="260">
        <f t="shared" si="45"/>
        <v>2</v>
      </c>
      <c r="E140" s="260">
        <f>D140+1</f>
        <v>3</v>
      </c>
      <c r="F140" s="260">
        <f t="shared" si="45"/>
        <v>4</v>
      </c>
      <c r="G140" s="260">
        <f t="shared" si="45"/>
        <v>5</v>
      </c>
      <c r="H140" s="260">
        <f t="shared" si="45"/>
        <v>6</v>
      </c>
      <c r="I140" s="260">
        <f t="shared" si="45"/>
        <v>7</v>
      </c>
      <c r="J140" s="260">
        <f t="shared" si="45"/>
        <v>8</v>
      </c>
      <c r="K140" s="260">
        <f t="shared" si="45"/>
        <v>9</v>
      </c>
      <c r="L140" s="260">
        <f t="shared" si="45"/>
        <v>10</v>
      </c>
      <c r="M140" s="260">
        <f t="shared" si="45"/>
        <v>11</v>
      </c>
      <c r="N140" s="260">
        <f t="shared" si="45"/>
        <v>12</v>
      </c>
      <c r="O140" s="260">
        <f t="shared" si="45"/>
        <v>13</v>
      </c>
      <c r="P140" s="260">
        <f t="shared" si="45"/>
        <v>14</v>
      </c>
      <c r="Q140" s="260">
        <f t="shared" si="45"/>
        <v>15</v>
      </c>
      <c r="R140" s="260">
        <f t="shared" si="45"/>
        <v>16</v>
      </c>
      <c r="S140" s="260">
        <f t="shared" si="45"/>
        <v>17</v>
      </c>
      <c r="T140" s="260">
        <f t="shared" si="46"/>
        <v>18</v>
      </c>
      <c r="U140" s="260">
        <f t="shared" si="46"/>
        <v>19</v>
      </c>
      <c r="V140" s="260">
        <f t="shared" si="46"/>
        <v>20</v>
      </c>
      <c r="W140" s="260">
        <f t="shared" si="46"/>
        <v>21</v>
      </c>
      <c r="X140" s="260">
        <f t="shared" si="46"/>
        <v>22</v>
      </c>
      <c r="Y140" s="260">
        <f t="shared" si="46"/>
        <v>23</v>
      </c>
      <c r="Z140" s="260">
        <f t="shared" si="46"/>
        <v>24</v>
      </c>
      <c r="AA140" s="260">
        <f t="shared" si="46"/>
        <v>25</v>
      </c>
      <c r="AB140" s="260">
        <f t="shared" si="46"/>
        <v>26</v>
      </c>
      <c r="AC140" s="260">
        <f t="shared" si="46"/>
        <v>27</v>
      </c>
      <c r="AD140" s="260">
        <f t="shared" si="46"/>
        <v>28</v>
      </c>
      <c r="AE140" s="260">
        <f t="shared" si="46"/>
        <v>29</v>
      </c>
      <c r="AF140" s="260">
        <f t="shared" si="46"/>
        <v>30</v>
      </c>
      <c r="AG140" s="260">
        <f t="shared" si="46"/>
        <v>31</v>
      </c>
      <c r="AH140" s="260">
        <f t="shared" si="46"/>
        <v>32</v>
      </c>
      <c r="AI140" s="260">
        <f t="shared" si="46"/>
        <v>33</v>
      </c>
      <c r="AJ140" s="260">
        <f t="shared" si="47"/>
        <v>34</v>
      </c>
      <c r="AK140" s="260">
        <f t="shared" si="47"/>
        <v>35</v>
      </c>
      <c r="AL140" s="260">
        <f t="shared" si="47"/>
        <v>36</v>
      </c>
      <c r="AM140" s="260">
        <f t="shared" si="47"/>
        <v>37</v>
      </c>
      <c r="AN140" s="260">
        <f t="shared" si="47"/>
        <v>38</v>
      </c>
      <c r="AO140" s="260">
        <f t="shared" si="47"/>
        <v>39</v>
      </c>
      <c r="AP140" s="260">
        <f>AO140+1</f>
        <v>40</v>
      </c>
      <c r="AQ140" s="260">
        <f t="shared" si="47"/>
        <v>41</v>
      </c>
      <c r="AR140" s="260">
        <f t="shared" si="47"/>
        <v>42</v>
      </c>
      <c r="AS140" s="260">
        <f t="shared" si="47"/>
        <v>43</v>
      </c>
      <c r="AT140" s="260">
        <f t="shared" si="47"/>
        <v>44</v>
      </c>
      <c r="AU140" s="260">
        <f t="shared" si="47"/>
        <v>45</v>
      </c>
      <c r="AV140" s="260">
        <f t="shared" si="47"/>
        <v>46</v>
      </c>
      <c r="AW140" s="260">
        <f t="shared" si="47"/>
        <v>47</v>
      </c>
      <c r="AX140" s="260">
        <f t="shared" si="47"/>
        <v>48</v>
      </c>
      <c r="AY140" s="260">
        <f t="shared" si="47"/>
        <v>49</v>
      </c>
    </row>
    <row r="141" ht="15" hidden="1">
      <c r="A141" s="234"/>
      <c r="B141" s="261">
        <f>AVERAGE(A140:B140)</f>
        <v>0</v>
      </c>
      <c r="C141" s="261">
        <f>AVERAGE(B140:C140)</f>
        <v>0.5</v>
      </c>
      <c r="D141" s="261">
        <f>AVERAGE(C140:D140)</f>
        <v>1.5</v>
      </c>
      <c r="E141" s="261">
        <f>AVERAGE(D140:E140)</f>
        <v>2.5</v>
      </c>
      <c r="F141" s="261">
        <f t="shared" ref="F141:AO141" si="48">AVERAGE(E140:F140)</f>
        <v>3.5</v>
      </c>
      <c r="G141" s="261">
        <f t="shared" si="48"/>
        <v>4.5</v>
      </c>
      <c r="H141" s="261">
        <f t="shared" si="48"/>
        <v>5.5</v>
      </c>
      <c r="I141" s="261">
        <f t="shared" si="48"/>
        <v>6.5</v>
      </c>
      <c r="J141" s="261">
        <f t="shared" si="48"/>
        <v>7.5</v>
      </c>
      <c r="K141" s="261">
        <f t="shared" si="48"/>
        <v>8.5</v>
      </c>
      <c r="L141" s="261">
        <f t="shared" si="48"/>
        <v>9.5</v>
      </c>
      <c r="M141" s="261">
        <f t="shared" si="48"/>
        <v>10.5</v>
      </c>
      <c r="N141" s="261">
        <f t="shared" si="48"/>
        <v>11.5</v>
      </c>
      <c r="O141" s="261">
        <f t="shared" si="48"/>
        <v>12.5</v>
      </c>
      <c r="P141" s="261">
        <f t="shared" si="48"/>
        <v>13.5</v>
      </c>
      <c r="Q141" s="261">
        <f t="shared" si="48"/>
        <v>14.5</v>
      </c>
      <c r="R141" s="261">
        <f t="shared" si="48"/>
        <v>15.5</v>
      </c>
      <c r="S141" s="261">
        <f t="shared" si="48"/>
        <v>16.5</v>
      </c>
      <c r="T141" s="261">
        <f t="shared" si="48"/>
        <v>17.5</v>
      </c>
      <c r="U141" s="261">
        <f t="shared" si="48"/>
        <v>18.5</v>
      </c>
      <c r="V141" s="261">
        <f t="shared" si="48"/>
        <v>19.5</v>
      </c>
      <c r="W141" s="261">
        <f t="shared" si="48"/>
        <v>20.5</v>
      </c>
      <c r="X141" s="261">
        <f t="shared" si="48"/>
        <v>21.5</v>
      </c>
      <c r="Y141" s="261">
        <f t="shared" si="48"/>
        <v>22.5</v>
      </c>
      <c r="Z141" s="261">
        <f t="shared" si="48"/>
        <v>23.5</v>
      </c>
      <c r="AA141" s="261">
        <f t="shared" si="48"/>
        <v>24.5</v>
      </c>
      <c r="AB141" s="261">
        <f t="shared" si="48"/>
        <v>25.5</v>
      </c>
      <c r="AC141" s="261">
        <f t="shared" si="48"/>
        <v>26.5</v>
      </c>
      <c r="AD141" s="261">
        <f t="shared" si="48"/>
        <v>27.5</v>
      </c>
      <c r="AE141" s="261">
        <f t="shared" si="48"/>
        <v>28.5</v>
      </c>
      <c r="AF141" s="261">
        <f t="shared" si="48"/>
        <v>29.5</v>
      </c>
      <c r="AG141" s="261">
        <f t="shared" si="48"/>
        <v>30.5</v>
      </c>
      <c r="AH141" s="261">
        <f t="shared" si="48"/>
        <v>31.5</v>
      </c>
      <c r="AI141" s="261">
        <f t="shared" si="48"/>
        <v>32.5</v>
      </c>
      <c r="AJ141" s="261">
        <f t="shared" si="48"/>
        <v>33.5</v>
      </c>
      <c r="AK141" s="261">
        <f t="shared" si="48"/>
        <v>34.5</v>
      </c>
      <c r="AL141" s="261">
        <f t="shared" si="48"/>
        <v>35.5</v>
      </c>
      <c r="AM141" s="261">
        <f t="shared" si="48"/>
        <v>36.5</v>
      </c>
      <c r="AN141" s="261">
        <f t="shared" si="48"/>
        <v>37.5</v>
      </c>
      <c r="AO141" s="261">
        <f t="shared" si="48"/>
        <v>38.5</v>
      </c>
      <c r="AP141" s="261">
        <f>AVERAGE(AO140:AP140)</f>
        <v>39.5</v>
      </c>
      <c r="AQ141" s="261">
        <f t="shared" ref="AQ141:AY141" si="49">AVERAGE(AP140:AQ140)</f>
        <v>40.5</v>
      </c>
      <c r="AR141" s="261">
        <f t="shared" si="49"/>
        <v>41.5</v>
      </c>
      <c r="AS141" s="261">
        <f t="shared" si="49"/>
        <v>42.5</v>
      </c>
      <c r="AT141" s="261">
        <f t="shared" si="49"/>
        <v>43.5</v>
      </c>
      <c r="AU141" s="261">
        <f t="shared" si="49"/>
        <v>44.5</v>
      </c>
      <c r="AV141" s="261">
        <f t="shared" si="49"/>
        <v>45.5</v>
      </c>
      <c r="AW141" s="261">
        <f t="shared" si="49"/>
        <v>46.5</v>
      </c>
      <c r="AX141" s="261">
        <f t="shared" si="49"/>
        <v>47.5</v>
      </c>
      <c r="AY141" s="261">
        <f t="shared" si="49"/>
        <v>48.5</v>
      </c>
    </row>
    <row r="142" ht="12.75" hidden="1">
      <c r="A142" s="234"/>
      <c r="B142" s="115"/>
      <c r="C142" s="115"/>
      <c r="D142" s="115"/>
      <c r="E142" s="115"/>
      <c r="F142" s="115"/>
      <c r="G142" s="115"/>
      <c r="H142" s="115"/>
      <c r="I142" s="115"/>
      <c r="J142" s="115"/>
      <c r="K142" s="115"/>
      <c r="L142" s="115"/>
      <c r="M142" s="115"/>
      <c r="N142" s="115"/>
      <c r="O142" s="115"/>
      <c r="P142" s="115"/>
      <c r="Q142" s="115"/>
      <c r="R142" s="115"/>
      <c r="S142" s="115"/>
      <c r="T142" s="115"/>
      <c r="U142" s="115"/>
      <c r="V142" s="115"/>
      <c r="W142" s="115"/>
      <c r="X142" s="115"/>
      <c r="Y142" s="115"/>
      <c r="Z142" s="115"/>
      <c r="AA142" s="115"/>
      <c r="AB142" s="115"/>
      <c r="AC142" s="115"/>
      <c r="AD142" s="115"/>
      <c r="AE142" s="115"/>
      <c r="AF142" s="115"/>
      <c r="AG142" s="115"/>
      <c r="AH142" s="115"/>
      <c r="AI142" s="115"/>
      <c r="AJ142" s="115"/>
      <c r="AK142" s="115"/>
      <c r="AL142" s="115"/>
      <c r="AM142" s="115"/>
      <c r="AN142" s="115"/>
      <c r="AO142" s="115"/>
      <c r="AP142" s="115"/>
      <c r="AR142" s="115"/>
      <c r="AS142" s="115"/>
    </row>
    <row r="143" ht="12.75" hidden="1">
      <c r="A143" s="234"/>
      <c r="B143" s="115"/>
      <c r="C143" s="115"/>
      <c r="D143" s="115"/>
      <c r="E143" s="115"/>
      <c r="F143" s="115"/>
      <c r="G143" s="115"/>
      <c r="H143" s="115"/>
      <c r="I143" s="115"/>
      <c r="J143" s="115"/>
      <c r="K143" s="115"/>
      <c r="L143" s="115"/>
      <c r="M143" s="115"/>
      <c r="N143" s="115"/>
      <c r="O143" s="115"/>
      <c r="P143" s="115"/>
      <c r="Q143" s="115"/>
      <c r="R143" s="115"/>
      <c r="S143" s="115"/>
      <c r="T143" s="115"/>
      <c r="U143" s="115"/>
      <c r="V143" s="115"/>
      <c r="W143" s="115"/>
      <c r="X143" s="115"/>
      <c r="Y143" s="115"/>
      <c r="Z143" s="115"/>
      <c r="AA143" s="115"/>
      <c r="AB143" s="115"/>
      <c r="AC143" s="115"/>
      <c r="AD143" s="115"/>
      <c r="AE143" s="115"/>
      <c r="AF143" s="115"/>
      <c r="AG143" s="115"/>
      <c r="AH143" s="115"/>
      <c r="AI143" s="115"/>
      <c r="AJ143" s="115"/>
      <c r="AK143" s="115"/>
      <c r="AL143" s="115"/>
      <c r="AM143" s="115"/>
      <c r="AN143" s="115"/>
      <c r="AO143" s="115"/>
      <c r="AP143" s="115"/>
      <c r="AQ143" s="115"/>
      <c r="AR143" s="115"/>
      <c r="AS143" s="115"/>
    </row>
    <row r="144" ht="12.75">
      <c r="A144" s="234"/>
      <c r="B144" s="115"/>
      <c r="C144" s="115"/>
      <c r="D144" s="115"/>
      <c r="E144" s="115"/>
      <c r="F144" s="115"/>
      <c r="G144" s="115"/>
      <c r="H144" s="115"/>
      <c r="I144" s="115"/>
      <c r="J144" s="115"/>
      <c r="K144" s="115"/>
      <c r="L144" s="115"/>
      <c r="M144" s="115"/>
      <c r="N144" s="115"/>
      <c r="O144" s="115"/>
      <c r="P144" s="115"/>
      <c r="Q144" s="115"/>
      <c r="R144" s="115"/>
      <c r="S144" s="115"/>
      <c r="T144" s="115"/>
      <c r="U144" s="115"/>
      <c r="V144" s="115"/>
      <c r="W144" s="115"/>
      <c r="X144" s="115"/>
      <c r="Y144" s="115"/>
      <c r="Z144" s="115"/>
      <c r="AA144" s="115"/>
      <c r="AB144" s="115"/>
      <c r="AC144" s="115"/>
      <c r="AD144" s="115"/>
      <c r="AE144" s="115"/>
      <c r="AF144" s="115"/>
      <c r="AG144" s="115"/>
      <c r="AH144" s="115"/>
      <c r="AI144" s="115"/>
      <c r="AJ144" s="115"/>
      <c r="AK144" s="115"/>
      <c r="AL144" s="115"/>
      <c r="AM144" s="115"/>
      <c r="AN144" s="115"/>
      <c r="AO144" s="115"/>
      <c r="AP144" s="115"/>
      <c r="AQ144" s="115"/>
      <c r="AR144" s="115"/>
      <c r="AS144" s="115"/>
    </row>
    <row r="145" ht="12.75">
      <c r="A145" s="234"/>
      <c r="B145" s="115"/>
      <c r="C145" s="115"/>
      <c r="D145" s="115"/>
      <c r="E145" s="115"/>
      <c r="F145" s="115"/>
      <c r="G145" s="115"/>
      <c r="H145" s="115"/>
      <c r="I145" s="115"/>
      <c r="J145" s="115"/>
      <c r="K145" s="115"/>
      <c r="L145" s="115"/>
      <c r="M145" s="115"/>
      <c r="N145" s="115"/>
      <c r="O145" s="115"/>
      <c r="P145" s="115"/>
      <c r="Q145" s="115"/>
      <c r="R145" s="115"/>
      <c r="S145" s="115"/>
      <c r="T145" s="115"/>
      <c r="U145" s="115"/>
      <c r="V145" s="115"/>
      <c r="W145" s="115"/>
      <c r="X145" s="115"/>
      <c r="Y145" s="115"/>
      <c r="Z145" s="115"/>
      <c r="AA145" s="115"/>
      <c r="AB145" s="115"/>
      <c r="AC145" s="115"/>
      <c r="AD145" s="115"/>
      <c r="AE145" s="115"/>
      <c r="AF145" s="115"/>
      <c r="AG145" s="115"/>
      <c r="AH145" s="115"/>
      <c r="AI145" s="115"/>
      <c r="AJ145" s="115"/>
      <c r="AK145" s="115"/>
      <c r="AL145" s="115"/>
      <c r="AM145" s="115"/>
      <c r="AN145" s="115"/>
      <c r="AO145" s="115"/>
      <c r="AP145" s="115"/>
      <c r="AQ145" s="115"/>
      <c r="AR145" s="115"/>
      <c r="AS145" s="115"/>
    </row>
    <row r="146" ht="12.75">
      <c r="A146" s="234"/>
      <c r="B146" s="115"/>
      <c r="C146" s="115"/>
      <c r="D146" s="115"/>
      <c r="E146" s="115"/>
      <c r="F146" s="115"/>
      <c r="G146" s="115"/>
      <c r="H146" s="115"/>
      <c r="I146" s="115"/>
      <c r="J146" s="115"/>
      <c r="K146" s="115"/>
      <c r="L146" s="115"/>
      <c r="M146" s="115"/>
      <c r="N146" s="115"/>
      <c r="O146" s="115"/>
      <c r="P146" s="115"/>
      <c r="Q146" s="115"/>
      <c r="R146" s="115"/>
      <c r="S146" s="115"/>
      <c r="T146" s="115"/>
      <c r="U146" s="115"/>
      <c r="V146" s="115"/>
      <c r="W146" s="115"/>
      <c r="X146" s="115"/>
      <c r="Y146" s="115"/>
      <c r="Z146" s="115"/>
      <c r="AA146" s="115"/>
      <c r="AB146" s="115"/>
      <c r="AC146" s="115"/>
      <c r="AD146" s="115"/>
      <c r="AE146" s="115"/>
      <c r="AF146" s="115"/>
      <c r="AG146" s="115"/>
      <c r="AH146" s="115"/>
      <c r="AI146" s="115"/>
      <c r="AJ146" s="115"/>
      <c r="AK146" s="115"/>
      <c r="AL146" s="115"/>
      <c r="AM146" s="115"/>
      <c r="AN146" s="115"/>
      <c r="AO146" s="115"/>
      <c r="AP146" s="115"/>
      <c r="AQ146" s="115"/>
      <c r="AR146" s="115"/>
      <c r="AS146" s="115"/>
    </row>
    <row r="147" ht="12.75">
      <c r="A147" s="234"/>
      <c r="B147" s="115"/>
      <c r="C147" s="115"/>
      <c r="D147" s="115"/>
      <c r="E147" s="115"/>
      <c r="F147" s="115"/>
      <c r="G147" s="115"/>
      <c r="H147" s="115"/>
      <c r="I147" s="115"/>
      <c r="J147" s="115"/>
      <c r="K147" s="115"/>
      <c r="L147" s="115"/>
      <c r="M147" s="115"/>
      <c r="N147" s="115"/>
      <c r="O147" s="115"/>
      <c r="P147" s="115"/>
      <c r="Q147" s="115"/>
      <c r="R147" s="115"/>
      <c r="S147" s="115"/>
      <c r="T147" s="115"/>
      <c r="U147" s="115"/>
      <c r="V147" s="115"/>
      <c r="W147" s="115"/>
      <c r="X147" s="115"/>
      <c r="Y147" s="115"/>
      <c r="Z147" s="115"/>
      <c r="AA147" s="115"/>
      <c r="AB147" s="115"/>
      <c r="AC147" s="115"/>
      <c r="AD147" s="115"/>
      <c r="AE147" s="115"/>
      <c r="AF147" s="115"/>
      <c r="AG147" s="115"/>
      <c r="AH147" s="115"/>
      <c r="AI147" s="115"/>
      <c r="AJ147" s="115"/>
      <c r="AK147" s="115"/>
      <c r="AL147" s="115"/>
      <c r="AM147" s="115"/>
      <c r="AN147" s="115"/>
      <c r="AO147" s="115"/>
      <c r="AP147" s="115"/>
      <c r="AQ147" s="115"/>
      <c r="AR147" s="115"/>
      <c r="AS147" s="115"/>
    </row>
    <row r="148" ht="12.75">
      <c r="A148" s="234"/>
      <c r="B148" s="115"/>
      <c r="C148" s="115"/>
      <c r="D148" s="115"/>
      <c r="E148" s="115"/>
      <c r="F148" s="115"/>
      <c r="G148" s="115"/>
      <c r="H148" s="115"/>
      <c r="I148" s="115"/>
      <c r="J148" s="115"/>
      <c r="K148" s="115"/>
      <c r="L148" s="115"/>
      <c r="M148" s="115"/>
      <c r="N148" s="115"/>
      <c r="O148" s="115"/>
      <c r="P148" s="115"/>
      <c r="Q148" s="115"/>
      <c r="R148" s="115"/>
      <c r="S148" s="115"/>
      <c r="T148" s="115"/>
      <c r="U148" s="115"/>
      <c r="V148" s="115"/>
      <c r="W148" s="115"/>
      <c r="X148" s="115"/>
      <c r="Y148" s="115"/>
      <c r="Z148" s="115"/>
      <c r="AA148" s="115"/>
      <c r="AB148" s="115"/>
      <c r="AC148" s="115"/>
      <c r="AD148" s="115"/>
      <c r="AE148" s="115"/>
      <c r="AF148" s="115"/>
      <c r="AG148" s="115"/>
      <c r="AH148" s="115"/>
      <c r="AI148" s="115"/>
      <c r="AJ148" s="115"/>
      <c r="AK148" s="115"/>
      <c r="AL148" s="115"/>
      <c r="AM148" s="115"/>
      <c r="AN148" s="115"/>
      <c r="AO148" s="115"/>
      <c r="AP148" s="115"/>
      <c r="AQ148" s="115"/>
      <c r="AR148" s="115"/>
      <c r="AS148" s="115"/>
    </row>
    <row r="149" ht="12.75">
      <c r="A149" s="234"/>
      <c r="B149" s="115"/>
      <c r="C149" s="115"/>
      <c r="D149" s="115"/>
      <c r="E149" s="115"/>
      <c r="F149" s="115"/>
      <c r="G149" s="115"/>
      <c r="H149" s="115"/>
      <c r="I149" s="115"/>
      <c r="J149" s="115"/>
      <c r="K149" s="115"/>
      <c r="L149" s="115"/>
      <c r="M149" s="115"/>
      <c r="N149" s="115"/>
      <c r="O149" s="115"/>
      <c r="P149" s="115"/>
      <c r="Q149" s="115"/>
      <c r="R149" s="115"/>
      <c r="S149" s="115"/>
      <c r="T149" s="115"/>
      <c r="U149" s="115"/>
      <c r="V149" s="115"/>
      <c r="W149" s="115"/>
      <c r="X149" s="115"/>
      <c r="Y149" s="115"/>
      <c r="Z149" s="115"/>
      <c r="AA149" s="115"/>
      <c r="AB149" s="115"/>
      <c r="AC149" s="115"/>
      <c r="AD149" s="115"/>
      <c r="AE149" s="115"/>
      <c r="AF149" s="115"/>
      <c r="AG149" s="115"/>
      <c r="AH149" s="115"/>
      <c r="AI149" s="115"/>
      <c r="AJ149" s="115"/>
      <c r="AK149" s="115"/>
      <c r="AL149" s="115"/>
      <c r="AM149" s="115"/>
      <c r="AN149" s="115"/>
      <c r="AO149" s="115"/>
      <c r="AP149" s="115"/>
      <c r="AQ149" s="115"/>
      <c r="AR149" s="115"/>
      <c r="AS149" s="115"/>
    </row>
    <row r="150" ht="12.75">
      <c r="A150" s="234"/>
      <c r="B150" s="115"/>
      <c r="C150" s="115"/>
      <c r="D150" s="115"/>
      <c r="E150" s="115"/>
      <c r="F150" s="115"/>
      <c r="G150" s="115"/>
      <c r="H150" s="115"/>
      <c r="I150" s="115"/>
      <c r="J150" s="115"/>
      <c r="K150" s="115"/>
      <c r="L150" s="115"/>
      <c r="M150" s="115"/>
      <c r="N150" s="115"/>
      <c r="O150" s="115"/>
      <c r="P150" s="115"/>
      <c r="Q150" s="115"/>
      <c r="R150" s="115"/>
      <c r="S150" s="115"/>
      <c r="T150" s="115"/>
      <c r="U150" s="115"/>
      <c r="V150" s="115"/>
      <c r="W150" s="115"/>
      <c r="X150" s="115"/>
      <c r="Y150" s="115"/>
      <c r="Z150" s="115"/>
      <c r="AA150" s="115"/>
      <c r="AB150" s="115"/>
      <c r="AC150" s="115"/>
      <c r="AD150" s="115"/>
      <c r="AE150" s="115"/>
      <c r="AF150" s="115"/>
      <c r="AG150" s="115"/>
      <c r="AH150" s="115"/>
      <c r="AI150" s="115"/>
      <c r="AJ150" s="115"/>
      <c r="AK150" s="115"/>
      <c r="AL150" s="115"/>
      <c r="AM150" s="115"/>
      <c r="AN150" s="115"/>
      <c r="AO150" s="115"/>
      <c r="AP150" s="115"/>
      <c r="AQ150" s="115"/>
      <c r="AR150" s="115"/>
      <c r="AS150" s="115"/>
    </row>
    <row r="151" ht="12.75">
      <c r="A151" s="234"/>
      <c r="B151" s="115"/>
      <c r="C151" s="115"/>
      <c r="D151" s="115"/>
      <c r="E151" s="115"/>
      <c r="F151" s="115"/>
      <c r="G151" s="115"/>
      <c r="H151" s="115"/>
      <c r="I151" s="115"/>
      <c r="J151" s="115"/>
      <c r="K151" s="115"/>
      <c r="L151" s="115"/>
      <c r="M151" s="115"/>
      <c r="N151" s="115"/>
      <c r="O151" s="115"/>
      <c r="P151" s="115"/>
      <c r="Q151" s="115"/>
      <c r="R151" s="115"/>
      <c r="S151" s="115"/>
      <c r="T151" s="115"/>
      <c r="U151" s="115"/>
      <c r="V151" s="115"/>
      <c r="W151" s="115"/>
      <c r="X151" s="115"/>
      <c r="Y151" s="115"/>
      <c r="Z151" s="115"/>
      <c r="AA151" s="115"/>
      <c r="AB151" s="115"/>
      <c r="AC151" s="115"/>
      <c r="AD151" s="115"/>
      <c r="AE151" s="115"/>
      <c r="AF151" s="115"/>
      <c r="AG151" s="115"/>
      <c r="AH151" s="115"/>
      <c r="AI151" s="115"/>
      <c r="AJ151" s="115"/>
      <c r="AK151" s="115"/>
      <c r="AL151" s="115"/>
      <c r="AM151" s="115"/>
      <c r="AN151" s="115"/>
      <c r="AO151" s="115"/>
      <c r="AP151" s="115"/>
      <c r="AQ151" s="115"/>
      <c r="AR151" s="115"/>
      <c r="AS151" s="115"/>
    </row>
    <row r="152" ht="12.75">
      <c r="A152" s="234"/>
      <c r="B152" s="115"/>
      <c r="C152" s="115"/>
      <c r="D152" s="115"/>
      <c r="E152" s="115"/>
      <c r="F152" s="115"/>
      <c r="G152" s="115"/>
      <c r="H152" s="115"/>
      <c r="I152" s="115"/>
      <c r="J152" s="115"/>
      <c r="K152" s="115"/>
      <c r="L152" s="115"/>
      <c r="M152" s="115"/>
      <c r="N152" s="115"/>
      <c r="O152" s="115"/>
      <c r="P152" s="115"/>
      <c r="Q152" s="115"/>
      <c r="R152" s="115"/>
      <c r="S152" s="115"/>
      <c r="T152" s="115"/>
      <c r="U152" s="115"/>
      <c r="V152" s="115"/>
      <c r="W152" s="115"/>
      <c r="X152" s="115"/>
      <c r="Y152" s="115"/>
      <c r="Z152" s="115"/>
      <c r="AA152" s="115"/>
      <c r="AB152" s="115"/>
      <c r="AC152" s="115"/>
      <c r="AD152" s="115"/>
      <c r="AE152" s="115"/>
      <c r="AF152" s="115"/>
      <c r="AG152" s="115"/>
      <c r="AH152" s="115"/>
      <c r="AI152" s="115"/>
      <c r="AJ152" s="115"/>
      <c r="AK152" s="115"/>
      <c r="AL152" s="115"/>
      <c r="AM152" s="115"/>
      <c r="AN152" s="115"/>
      <c r="AO152" s="115"/>
      <c r="AP152" s="115"/>
      <c r="AQ152" s="115"/>
      <c r="AR152" s="115"/>
      <c r="AS152" s="115"/>
    </row>
    <row r="153" ht="12.75">
      <c r="A153" s="234"/>
      <c r="B153" s="115"/>
      <c r="C153" s="115"/>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c r="Z153" s="115"/>
      <c r="AA153" s="115"/>
      <c r="AB153" s="115"/>
      <c r="AC153" s="115"/>
      <c r="AD153" s="115"/>
      <c r="AE153" s="115"/>
      <c r="AF153" s="115"/>
      <c r="AG153" s="115"/>
      <c r="AH153" s="115"/>
      <c r="AI153" s="115"/>
      <c r="AJ153" s="115"/>
      <c r="AK153" s="115"/>
      <c r="AL153" s="115"/>
      <c r="AM153" s="115"/>
      <c r="AN153" s="115"/>
      <c r="AO153" s="115"/>
      <c r="AP153" s="115"/>
      <c r="AQ153" s="115"/>
      <c r="AR153" s="115"/>
      <c r="AS153" s="115"/>
    </row>
    <row r="154" ht="12.75">
      <c r="A154" s="234"/>
      <c r="B154" s="115"/>
      <c r="C154" s="115"/>
      <c r="D154" s="115"/>
      <c r="E154" s="115"/>
      <c r="F154" s="115"/>
      <c r="G154" s="115"/>
      <c r="H154" s="115"/>
      <c r="I154" s="115"/>
      <c r="J154" s="115"/>
      <c r="K154" s="115"/>
      <c r="L154" s="115"/>
      <c r="M154" s="115"/>
      <c r="N154" s="115"/>
      <c r="O154" s="115"/>
      <c r="P154" s="115"/>
      <c r="Q154" s="115"/>
      <c r="R154" s="115"/>
      <c r="S154" s="115"/>
      <c r="T154" s="115"/>
      <c r="U154" s="115"/>
      <c r="V154" s="115"/>
      <c r="W154" s="115"/>
      <c r="X154" s="115"/>
      <c r="Y154" s="115"/>
      <c r="Z154" s="115"/>
      <c r="AA154" s="115"/>
      <c r="AB154" s="115"/>
      <c r="AC154" s="115"/>
      <c r="AD154" s="115"/>
      <c r="AE154" s="115"/>
      <c r="AF154" s="115"/>
      <c r="AG154" s="115"/>
      <c r="AH154" s="115"/>
      <c r="AI154" s="115"/>
      <c r="AJ154" s="115"/>
      <c r="AK154" s="115"/>
      <c r="AL154" s="115"/>
      <c r="AM154" s="115"/>
      <c r="AN154" s="115"/>
      <c r="AO154" s="115"/>
      <c r="AP154" s="115"/>
      <c r="AQ154" s="115"/>
      <c r="AR154" s="115"/>
      <c r="AS154" s="115"/>
    </row>
    <row r="155" ht="12.75">
      <c r="A155" s="234"/>
      <c r="B155" s="115"/>
      <c r="C155" s="115"/>
      <c r="D155" s="115"/>
      <c r="E155" s="115"/>
      <c r="F155" s="115"/>
      <c r="G155" s="115"/>
      <c r="H155" s="115"/>
      <c r="I155" s="115"/>
      <c r="J155" s="115"/>
      <c r="K155" s="115"/>
      <c r="L155" s="115"/>
      <c r="M155" s="115"/>
      <c r="N155" s="115"/>
      <c r="O155" s="115"/>
      <c r="P155" s="115"/>
      <c r="Q155" s="115"/>
      <c r="R155" s="115"/>
      <c r="S155" s="115"/>
      <c r="T155" s="115"/>
      <c r="U155" s="115"/>
      <c r="V155" s="115"/>
      <c r="W155" s="115"/>
      <c r="X155" s="115"/>
      <c r="Y155" s="115"/>
      <c r="Z155" s="115"/>
      <c r="AA155" s="115"/>
      <c r="AB155" s="115"/>
      <c r="AC155" s="115"/>
      <c r="AD155" s="115"/>
      <c r="AE155" s="115"/>
      <c r="AF155" s="115"/>
      <c r="AG155" s="115"/>
      <c r="AH155" s="115"/>
      <c r="AI155" s="115"/>
      <c r="AJ155" s="115"/>
      <c r="AK155" s="115"/>
      <c r="AL155" s="115"/>
      <c r="AM155" s="115"/>
      <c r="AN155" s="115"/>
      <c r="AO155" s="115"/>
      <c r="AP155" s="115"/>
      <c r="AQ155" s="115"/>
      <c r="AR155" s="115"/>
      <c r="AS155" s="115"/>
    </row>
    <row r="156" ht="12.75">
      <c r="A156" s="216"/>
      <c r="B156" s="212"/>
      <c r="C156" s="212"/>
      <c r="D156" s="212"/>
      <c r="E156" s="212"/>
      <c r="F156" s="212"/>
      <c r="G156" s="212"/>
      <c r="H156" s="212"/>
      <c r="I156" s="212"/>
      <c r="J156" s="212"/>
      <c r="K156" s="212"/>
      <c r="L156" s="212"/>
      <c r="M156" s="212"/>
      <c r="N156" s="212"/>
      <c r="O156" s="212"/>
      <c r="P156" s="212"/>
      <c r="Q156" s="212"/>
      <c r="R156" s="212"/>
      <c r="S156" s="212"/>
      <c r="T156" s="212"/>
      <c r="U156" s="212"/>
      <c r="V156" s="212"/>
      <c r="W156" s="212"/>
      <c r="X156" s="212"/>
      <c r="Y156" s="212"/>
      <c r="Z156" s="212"/>
      <c r="AA156" s="212"/>
      <c r="AB156" s="212"/>
      <c r="AC156" s="212"/>
      <c r="AD156" s="212"/>
      <c r="AE156" s="212"/>
      <c r="AF156" s="212"/>
      <c r="AG156" s="212"/>
      <c r="AH156" s="212"/>
      <c r="AI156" s="212"/>
      <c r="AJ156" s="212"/>
      <c r="AK156" s="212"/>
      <c r="AL156" s="212"/>
      <c r="AM156" s="212"/>
      <c r="AN156" s="212"/>
      <c r="AO156" s="212"/>
      <c r="AP156" s="212"/>
      <c r="AT156" s="212"/>
      <c r="AU156" s="212"/>
      <c r="AV156" s="212"/>
      <c r="AW156" s="212"/>
      <c r="AX156" s="212"/>
      <c r="AY156" s="212"/>
      <c r="AZ156" s="212"/>
      <c r="BA156" s="212"/>
      <c r="BB156" s="212"/>
      <c r="BC156" s="212"/>
      <c r="BD156" s="212"/>
      <c r="BE156" s="212"/>
      <c r="BF156" s="212"/>
      <c r="BG156" s="212"/>
      <c r="BH156" s="212"/>
      <c r="BI156" s="212"/>
      <c r="BJ156" s="212"/>
      <c r="BK156" s="212"/>
      <c r="BL156" s="212"/>
      <c r="BM156" s="212"/>
      <c r="BN156" s="212"/>
      <c r="BO156" s="212"/>
      <c r="BP156" s="212"/>
      <c r="BQ156" s="212"/>
      <c r="BR156" s="212"/>
      <c r="BS156" s="212"/>
    </row>
    <row r="157" ht="12.75">
      <c r="A157" s="216"/>
      <c r="B157" s="212"/>
      <c r="C157" s="212"/>
      <c r="D157" s="212"/>
      <c r="E157" s="212"/>
      <c r="F157" s="212"/>
      <c r="G157" s="212"/>
      <c r="H157" s="212"/>
      <c r="I157" s="212"/>
      <c r="J157" s="212"/>
      <c r="K157" s="212"/>
      <c r="L157" s="212"/>
      <c r="M157" s="212"/>
      <c r="N157" s="212"/>
      <c r="O157" s="212"/>
      <c r="P157" s="212"/>
      <c r="Q157" s="212"/>
      <c r="R157" s="212"/>
      <c r="S157" s="212"/>
      <c r="T157" s="212"/>
      <c r="U157" s="212"/>
      <c r="V157" s="212"/>
      <c r="W157" s="212"/>
      <c r="X157" s="212"/>
      <c r="Y157" s="212"/>
      <c r="Z157" s="212"/>
      <c r="AA157" s="212"/>
      <c r="AB157" s="212"/>
      <c r="AC157" s="212"/>
      <c r="AD157" s="212"/>
      <c r="AE157" s="212"/>
      <c r="AF157" s="212"/>
      <c r="AG157" s="212"/>
      <c r="AH157" s="212"/>
      <c r="AI157" s="212"/>
      <c r="AJ157" s="212"/>
      <c r="AK157" s="212"/>
      <c r="AL157" s="212"/>
      <c r="AM157" s="212"/>
      <c r="AN157" s="212"/>
      <c r="AO157" s="212"/>
      <c r="AP157" s="212"/>
      <c r="AT157" s="212"/>
      <c r="AU157" s="212"/>
      <c r="AV157" s="212"/>
      <c r="AW157" s="212"/>
      <c r="AX157" s="212"/>
      <c r="AY157" s="212"/>
      <c r="AZ157" s="212"/>
      <c r="BA157" s="212"/>
      <c r="BB157" s="212"/>
      <c r="BC157" s="212"/>
      <c r="BD157" s="212"/>
      <c r="BE157" s="212"/>
      <c r="BF157" s="212"/>
      <c r="BG157" s="212"/>
      <c r="BH157" s="212"/>
      <c r="BI157" s="212"/>
      <c r="BJ157" s="212"/>
      <c r="BK157" s="212"/>
      <c r="BL157" s="212"/>
      <c r="BM157" s="212"/>
      <c r="BN157" s="212"/>
      <c r="BO157" s="212"/>
      <c r="BP157" s="212"/>
      <c r="BQ157" s="212"/>
      <c r="BR157" s="212"/>
      <c r="BS157" s="212"/>
    </row>
    <row r="158" ht="12.75">
      <c r="A158" s="216"/>
      <c r="B158" s="212"/>
      <c r="C158" s="212"/>
      <c r="D158" s="212"/>
      <c r="E158" s="212"/>
      <c r="F158" s="212"/>
      <c r="G158" s="212"/>
      <c r="H158" s="212"/>
      <c r="I158" s="212"/>
      <c r="J158" s="212"/>
      <c r="K158" s="212"/>
      <c r="L158" s="212"/>
      <c r="M158" s="212"/>
      <c r="N158" s="212"/>
      <c r="O158" s="212"/>
      <c r="P158" s="212"/>
      <c r="Q158" s="212"/>
      <c r="R158" s="212"/>
      <c r="S158" s="212"/>
      <c r="T158" s="212"/>
      <c r="U158" s="212"/>
      <c r="V158" s="212"/>
      <c r="W158" s="212"/>
      <c r="X158" s="212"/>
      <c r="Y158" s="212"/>
      <c r="Z158" s="212"/>
      <c r="AA158" s="212"/>
      <c r="AB158" s="212"/>
      <c r="AC158" s="212"/>
      <c r="AD158" s="212"/>
      <c r="AE158" s="212"/>
      <c r="AF158" s="212"/>
      <c r="AG158" s="212"/>
      <c r="AH158" s="212"/>
      <c r="AI158" s="212"/>
      <c r="AJ158" s="212"/>
      <c r="AK158" s="212"/>
      <c r="AL158" s="212"/>
      <c r="AM158" s="212"/>
      <c r="AN158" s="212"/>
      <c r="AO158" s="212"/>
      <c r="AP158" s="212"/>
      <c r="AT158" s="212"/>
      <c r="AU158" s="212"/>
      <c r="AV158" s="212"/>
      <c r="AW158" s="212"/>
      <c r="AX158" s="212"/>
      <c r="AY158" s="212"/>
      <c r="AZ158" s="212"/>
      <c r="BA158" s="212"/>
      <c r="BB158" s="212"/>
      <c r="BC158" s="212"/>
      <c r="BD158" s="212"/>
      <c r="BE158" s="212"/>
      <c r="BF158" s="212"/>
      <c r="BG158" s="212"/>
      <c r="BH158" s="212"/>
      <c r="BI158" s="212"/>
      <c r="BJ158" s="212"/>
      <c r="BK158" s="212"/>
      <c r="BL158" s="212"/>
      <c r="BM158" s="212"/>
      <c r="BN158" s="212"/>
      <c r="BO158" s="212"/>
      <c r="BP158" s="212"/>
      <c r="BQ158" s="212"/>
      <c r="BR158" s="212"/>
      <c r="BS158" s="212"/>
    </row>
    <row r="159" ht="12.75">
      <c r="A159" s="216"/>
      <c r="B159" s="212"/>
      <c r="C159" s="212"/>
      <c r="D159" s="212"/>
      <c r="E159" s="212"/>
      <c r="F159" s="212"/>
      <c r="G159" s="212"/>
      <c r="H159" s="212"/>
      <c r="I159" s="212"/>
      <c r="J159" s="212"/>
      <c r="K159" s="212"/>
      <c r="L159" s="212"/>
      <c r="M159" s="212"/>
      <c r="N159" s="212"/>
      <c r="O159" s="212"/>
      <c r="P159" s="212"/>
      <c r="Q159" s="212"/>
      <c r="R159" s="212"/>
      <c r="S159" s="212"/>
      <c r="T159" s="212"/>
      <c r="U159" s="212"/>
      <c r="V159" s="212"/>
      <c r="W159" s="212"/>
      <c r="X159" s="212"/>
      <c r="Y159" s="212"/>
      <c r="Z159" s="212"/>
      <c r="AA159" s="212"/>
      <c r="AB159" s="212"/>
      <c r="AC159" s="212"/>
      <c r="AD159" s="212"/>
      <c r="AE159" s="212"/>
      <c r="AF159" s="212"/>
      <c r="AG159" s="212"/>
      <c r="AH159" s="212"/>
      <c r="AI159" s="212"/>
      <c r="AJ159" s="212"/>
      <c r="AK159" s="212"/>
      <c r="AL159" s="212"/>
      <c r="AM159" s="212"/>
      <c r="AN159" s="212"/>
      <c r="AO159" s="212"/>
      <c r="AP159" s="212"/>
      <c r="AT159" s="212"/>
      <c r="AU159" s="212"/>
      <c r="AV159" s="212"/>
      <c r="AW159" s="212"/>
      <c r="AX159" s="212"/>
      <c r="AY159" s="212"/>
      <c r="AZ159" s="212"/>
      <c r="BA159" s="212"/>
      <c r="BB159" s="212"/>
      <c r="BC159" s="212"/>
      <c r="BD159" s="212"/>
      <c r="BE159" s="212"/>
      <c r="BF159" s="212"/>
      <c r="BG159" s="212"/>
      <c r="BH159" s="212"/>
      <c r="BI159" s="212"/>
      <c r="BJ159" s="212"/>
      <c r="BK159" s="212"/>
      <c r="BL159" s="212"/>
      <c r="BM159" s="212"/>
      <c r="BN159" s="212"/>
      <c r="BO159" s="212"/>
      <c r="BP159" s="212"/>
      <c r="BQ159" s="212"/>
      <c r="BR159" s="212"/>
      <c r="BS159" s="212"/>
    </row>
    <row r="160" ht="12.75">
      <c r="A160" s="216"/>
      <c r="B160" s="212"/>
      <c r="C160" s="212"/>
      <c r="D160" s="212"/>
      <c r="E160" s="212"/>
      <c r="F160" s="212"/>
      <c r="G160" s="212"/>
      <c r="H160" s="212"/>
      <c r="I160" s="212"/>
      <c r="J160" s="212"/>
      <c r="K160" s="212"/>
      <c r="L160" s="212"/>
      <c r="M160" s="212"/>
      <c r="N160" s="212"/>
      <c r="O160" s="212"/>
      <c r="P160" s="212"/>
      <c r="Q160" s="212"/>
      <c r="R160" s="212"/>
      <c r="S160" s="212"/>
      <c r="T160" s="212"/>
      <c r="U160" s="212"/>
      <c r="V160" s="212"/>
      <c r="W160" s="212"/>
      <c r="X160" s="212"/>
      <c r="Y160" s="212"/>
      <c r="Z160" s="212"/>
      <c r="AA160" s="212"/>
      <c r="AB160" s="212"/>
      <c r="AC160" s="212"/>
      <c r="AD160" s="212"/>
      <c r="AE160" s="212"/>
      <c r="AF160" s="212"/>
      <c r="AG160" s="212"/>
      <c r="AH160" s="212"/>
      <c r="AI160" s="212"/>
      <c r="AJ160" s="212"/>
      <c r="AK160" s="212"/>
      <c r="AL160" s="212"/>
      <c r="AM160" s="212"/>
      <c r="AN160" s="212"/>
      <c r="AO160" s="212"/>
      <c r="AP160" s="212"/>
      <c r="AT160" s="212"/>
      <c r="AU160" s="212"/>
      <c r="AV160" s="212"/>
      <c r="AW160" s="212"/>
      <c r="AX160" s="212"/>
      <c r="AY160" s="212"/>
      <c r="AZ160" s="212"/>
      <c r="BA160" s="212"/>
      <c r="BB160" s="212"/>
      <c r="BC160" s="212"/>
      <c r="BD160" s="212"/>
      <c r="BE160" s="212"/>
      <c r="BF160" s="212"/>
      <c r="BG160" s="212"/>
      <c r="BH160" s="212"/>
      <c r="BI160" s="212"/>
      <c r="BJ160" s="212"/>
      <c r="BK160" s="212"/>
      <c r="BL160" s="212"/>
      <c r="BM160" s="212"/>
      <c r="BN160" s="212"/>
      <c r="BO160" s="212"/>
      <c r="BP160" s="212"/>
      <c r="BQ160" s="212"/>
      <c r="BR160" s="212"/>
      <c r="BS160" s="212"/>
    </row>
    <row r="161" ht="12.75">
      <c r="A161" s="216"/>
      <c r="B161" s="212"/>
      <c r="C161" s="212"/>
      <c r="D161" s="212"/>
      <c r="E161" s="212"/>
      <c r="F161" s="212"/>
      <c r="G161" s="212"/>
      <c r="H161" s="212"/>
      <c r="I161" s="212"/>
      <c r="J161" s="212"/>
      <c r="K161" s="212"/>
      <c r="L161" s="212"/>
      <c r="M161" s="212"/>
      <c r="N161" s="212"/>
      <c r="O161" s="212"/>
      <c r="P161" s="212"/>
      <c r="Q161" s="212"/>
      <c r="R161" s="212"/>
      <c r="S161" s="212"/>
      <c r="T161" s="212"/>
      <c r="U161" s="212"/>
      <c r="V161" s="212"/>
      <c r="W161" s="212"/>
      <c r="X161" s="212"/>
      <c r="Y161" s="212"/>
      <c r="Z161" s="212"/>
      <c r="AA161" s="212"/>
      <c r="AB161" s="212"/>
      <c r="AC161" s="212"/>
      <c r="AD161" s="212"/>
      <c r="AE161" s="212"/>
      <c r="AF161" s="212"/>
      <c r="AG161" s="212"/>
      <c r="AH161" s="212"/>
      <c r="AI161" s="212"/>
      <c r="AJ161" s="212"/>
      <c r="AK161" s="212"/>
      <c r="AL161" s="212"/>
      <c r="AM161" s="212"/>
      <c r="AN161" s="212"/>
      <c r="AO161" s="212"/>
      <c r="AP161" s="212"/>
      <c r="AT161" s="212"/>
      <c r="AU161" s="212"/>
      <c r="AV161" s="212"/>
      <c r="AW161" s="212"/>
      <c r="AX161" s="212"/>
      <c r="AY161" s="212"/>
      <c r="AZ161" s="212"/>
      <c r="BA161" s="212"/>
      <c r="BB161" s="212"/>
      <c r="BC161" s="212"/>
      <c r="BD161" s="212"/>
      <c r="BE161" s="212"/>
      <c r="BF161" s="212"/>
      <c r="BG161" s="212"/>
      <c r="BH161" s="212"/>
      <c r="BI161" s="212"/>
      <c r="BJ161" s="212"/>
      <c r="BK161" s="212"/>
      <c r="BL161" s="212"/>
      <c r="BM161" s="212"/>
      <c r="BN161" s="212"/>
      <c r="BO161" s="212"/>
      <c r="BP161" s="212"/>
      <c r="BQ161" s="212"/>
      <c r="BR161" s="212"/>
      <c r="BS161" s="212"/>
    </row>
    <row r="162" ht="12.75">
      <c r="A162" s="216"/>
      <c r="B162" s="212"/>
      <c r="C162" s="212"/>
      <c r="D162" s="212"/>
      <c r="E162" s="212"/>
      <c r="F162" s="212"/>
      <c r="G162" s="212"/>
      <c r="H162" s="212"/>
      <c r="I162" s="212"/>
      <c r="J162" s="212"/>
      <c r="K162" s="212"/>
      <c r="L162" s="212"/>
      <c r="M162" s="212"/>
      <c r="N162" s="212"/>
      <c r="O162" s="212"/>
      <c r="P162" s="212"/>
      <c r="Q162" s="212"/>
      <c r="R162" s="212"/>
      <c r="S162" s="212"/>
      <c r="T162" s="212"/>
      <c r="U162" s="212"/>
      <c r="V162" s="212"/>
      <c r="W162" s="212"/>
      <c r="X162" s="212"/>
      <c r="Y162" s="212"/>
      <c r="Z162" s="212"/>
      <c r="AA162" s="212"/>
      <c r="AB162" s="212"/>
      <c r="AC162" s="212"/>
      <c r="AD162" s="212"/>
      <c r="AE162" s="212"/>
      <c r="AF162" s="212"/>
      <c r="AG162" s="212"/>
      <c r="AH162" s="212"/>
      <c r="AI162" s="212"/>
      <c r="AJ162" s="212"/>
      <c r="AK162" s="212"/>
      <c r="AL162" s="212"/>
      <c r="AM162" s="212"/>
      <c r="AN162" s="212"/>
      <c r="AO162" s="212"/>
      <c r="AP162" s="212"/>
      <c r="AT162" s="212"/>
      <c r="AU162" s="212"/>
      <c r="AV162" s="212"/>
      <c r="AW162" s="212"/>
      <c r="AX162" s="212"/>
      <c r="AY162" s="212"/>
      <c r="AZ162" s="212"/>
      <c r="BA162" s="212"/>
      <c r="BB162" s="212"/>
      <c r="BC162" s="212"/>
      <c r="BD162" s="212"/>
      <c r="BE162" s="212"/>
      <c r="BF162" s="212"/>
      <c r="BG162" s="212"/>
      <c r="BH162" s="212"/>
      <c r="BI162" s="212"/>
      <c r="BJ162" s="212"/>
      <c r="BK162" s="212"/>
      <c r="BL162" s="212"/>
      <c r="BM162" s="212"/>
      <c r="BN162" s="212"/>
      <c r="BO162" s="212"/>
      <c r="BP162" s="212"/>
      <c r="BQ162" s="212"/>
      <c r="BR162" s="212"/>
      <c r="BS162" s="212"/>
    </row>
    <row r="163" ht="12.75">
      <c r="A163" s="216"/>
      <c r="B163" s="212"/>
      <c r="C163" s="212"/>
      <c r="D163" s="212"/>
      <c r="E163" s="212"/>
      <c r="F163" s="212"/>
      <c r="G163" s="212"/>
      <c r="H163" s="212"/>
      <c r="I163" s="212"/>
      <c r="J163" s="212"/>
      <c r="K163" s="212"/>
      <c r="L163" s="212"/>
      <c r="M163" s="212"/>
      <c r="N163" s="212"/>
      <c r="O163" s="212"/>
      <c r="P163" s="212"/>
      <c r="Q163" s="212"/>
      <c r="R163" s="212"/>
      <c r="S163" s="212"/>
      <c r="T163" s="212"/>
      <c r="U163" s="212"/>
      <c r="V163" s="212"/>
      <c r="W163" s="212"/>
      <c r="X163" s="212"/>
      <c r="Y163" s="212"/>
      <c r="Z163" s="212"/>
      <c r="AA163" s="212"/>
      <c r="AB163" s="212"/>
      <c r="AC163" s="212"/>
      <c r="AD163" s="212"/>
      <c r="AE163" s="212"/>
      <c r="AF163" s="212"/>
      <c r="AG163" s="212"/>
      <c r="AH163" s="212"/>
      <c r="AI163" s="212"/>
      <c r="AJ163" s="212"/>
      <c r="AK163" s="212"/>
      <c r="AL163" s="212"/>
      <c r="AM163" s="212"/>
      <c r="AN163" s="212"/>
      <c r="AO163" s="212"/>
      <c r="AP163" s="212"/>
      <c r="AT163" s="212"/>
      <c r="AU163" s="212"/>
      <c r="AV163" s="212"/>
      <c r="AW163" s="212"/>
      <c r="AX163" s="212"/>
      <c r="AY163" s="212"/>
      <c r="AZ163" s="212"/>
      <c r="BA163" s="212"/>
      <c r="BB163" s="212"/>
      <c r="BC163" s="212"/>
      <c r="BD163" s="212"/>
      <c r="BE163" s="212"/>
      <c r="BF163" s="212"/>
      <c r="BG163" s="212"/>
      <c r="BH163" s="212"/>
      <c r="BI163" s="212"/>
      <c r="BJ163" s="212"/>
      <c r="BK163" s="212"/>
      <c r="BL163" s="212"/>
      <c r="BM163" s="212"/>
      <c r="BN163" s="212"/>
      <c r="BO163" s="212"/>
      <c r="BP163" s="212"/>
      <c r="BQ163" s="212"/>
      <c r="BR163" s="212"/>
      <c r="BS163" s="212"/>
    </row>
    <row r="164" ht="12.75">
      <c r="A164" s="216"/>
      <c r="B164" s="212"/>
      <c r="C164" s="212"/>
      <c r="D164" s="212"/>
      <c r="E164" s="212"/>
      <c r="F164" s="212"/>
      <c r="G164" s="212"/>
      <c r="H164" s="212"/>
      <c r="I164" s="212"/>
      <c r="J164" s="212"/>
      <c r="K164" s="212"/>
      <c r="L164" s="212"/>
      <c r="M164" s="212"/>
      <c r="N164" s="212"/>
      <c r="O164" s="212"/>
      <c r="P164" s="212"/>
      <c r="Q164" s="212"/>
      <c r="R164" s="212"/>
      <c r="S164" s="212"/>
      <c r="T164" s="212"/>
      <c r="U164" s="212"/>
      <c r="V164" s="212"/>
      <c r="W164" s="212"/>
      <c r="X164" s="212"/>
      <c r="Y164" s="212"/>
      <c r="Z164" s="212"/>
      <c r="AA164" s="212"/>
      <c r="AB164" s="212"/>
      <c r="AC164" s="212"/>
      <c r="AD164" s="212"/>
      <c r="AE164" s="212"/>
      <c r="AF164" s="212"/>
      <c r="AG164" s="212"/>
      <c r="AH164" s="212"/>
      <c r="AI164" s="212"/>
      <c r="AJ164" s="212"/>
      <c r="AK164" s="212"/>
      <c r="AL164" s="212"/>
      <c r="AM164" s="212"/>
      <c r="AN164" s="212"/>
      <c r="AO164" s="212"/>
      <c r="AP164" s="212"/>
      <c r="AT164" s="212"/>
      <c r="AU164" s="212"/>
      <c r="AV164" s="212"/>
      <c r="AW164" s="212"/>
      <c r="AX164" s="212"/>
      <c r="AY164" s="212"/>
      <c r="AZ164" s="212"/>
      <c r="BA164" s="212"/>
      <c r="BB164" s="212"/>
      <c r="BC164" s="212"/>
      <c r="BD164" s="212"/>
      <c r="BE164" s="212"/>
      <c r="BF164" s="212"/>
      <c r="BG164" s="212"/>
      <c r="BH164" s="212"/>
      <c r="BI164" s="212"/>
      <c r="BJ164" s="212"/>
      <c r="BK164" s="212"/>
      <c r="BL164" s="212"/>
      <c r="BM164" s="212"/>
      <c r="BN164" s="212"/>
      <c r="BO164" s="212"/>
      <c r="BP164" s="212"/>
      <c r="BQ164" s="212"/>
      <c r="BR164" s="212"/>
      <c r="BS164" s="212"/>
    </row>
    <row r="165" ht="12.75">
      <c r="A165" s="216"/>
      <c r="B165" s="212"/>
      <c r="C165" s="212"/>
      <c r="D165" s="212"/>
      <c r="E165" s="212"/>
      <c r="F165" s="212"/>
      <c r="G165" s="212"/>
      <c r="H165" s="212"/>
      <c r="I165" s="212"/>
      <c r="J165" s="212"/>
      <c r="K165" s="212"/>
      <c r="L165" s="212"/>
      <c r="M165" s="212"/>
      <c r="N165" s="212"/>
      <c r="O165" s="212"/>
      <c r="P165" s="212"/>
      <c r="Q165" s="212"/>
      <c r="R165" s="212"/>
      <c r="S165" s="212"/>
      <c r="T165" s="212"/>
      <c r="U165" s="212"/>
      <c r="V165" s="212"/>
      <c r="W165" s="212"/>
      <c r="X165" s="212"/>
      <c r="Y165" s="212"/>
      <c r="Z165" s="212"/>
      <c r="AA165" s="212"/>
      <c r="AB165" s="212"/>
      <c r="AC165" s="212"/>
      <c r="AD165" s="212"/>
      <c r="AE165" s="212"/>
      <c r="AF165" s="212"/>
      <c r="AG165" s="212"/>
      <c r="AH165" s="212"/>
      <c r="AI165" s="212"/>
      <c r="AJ165" s="212"/>
      <c r="AK165" s="212"/>
      <c r="AL165" s="212"/>
      <c r="AM165" s="212"/>
      <c r="AN165" s="212"/>
      <c r="AO165" s="212"/>
      <c r="AP165" s="212"/>
      <c r="AT165" s="212"/>
      <c r="AU165" s="212"/>
      <c r="AV165" s="212"/>
      <c r="AW165" s="212"/>
      <c r="AX165" s="212"/>
      <c r="AY165" s="212"/>
      <c r="AZ165" s="212"/>
      <c r="BA165" s="212"/>
      <c r="BB165" s="212"/>
      <c r="BC165" s="212"/>
      <c r="BD165" s="212"/>
      <c r="BE165" s="212"/>
      <c r="BF165" s="212"/>
      <c r="BG165" s="212"/>
      <c r="BH165" s="212"/>
      <c r="BI165" s="212"/>
      <c r="BJ165" s="212"/>
      <c r="BK165" s="212"/>
      <c r="BL165" s="212"/>
      <c r="BM165" s="212"/>
      <c r="BN165" s="212"/>
      <c r="BO165" s="212"/>
      <c r="BP165" s="212"/>
      <c r="BQ165" s="212"/>
      <c r="BR165" s="212"/>
      <c r="BS165" s="212"/>
    </row>
    <row r="166" ht="12.75">
      <c r="A166" s="216"/>
      <c r="B166" s="212"/>
      <c r="C166" s="212"/>
      <c r="D166" s="212"/>
      <c r="E166" s="212"/>
      <c r="F166" s="212"/>
      <c r="G166" s="212"/>
      <c r="H166" s="212"/>
      <c r="I166" s="212"/>
      <c r="J166" s="212"/>
      <c r="K166" s="212"/>
      <c r="L166" s="212"/>
      <c r="M166" s="212"/>
      <c r="N166" s="212"/>
      <c r="O166" s="212"/>
      <c r="P166" s="212"/>
      <c r="Q166" s="212"/>
      <c r="R166" s="212"/>
      <c r="S166" s="212"/>
      <c r="T166" s="212"/>
      <c r="U166" s="212"/>
      <c r="V166" s="212"/>
      <c r="W166" s="212"/>
      <c r="X166" s="212"/>
      <c r="Y166" s="212"/>
      <c r="Z166" s="212"/>
      <c r="AA166" s="212"/>
      <c r="AB166" s="212"/>
      <c r="AC166" s="212"/>
      <c r="AD166" s="212"/>
      <c r="AE166" s="212"/>
      <c r="AF166" s="212"/>
      <c r="AG166" s="212"/>
      <c r="AH166" s="212"/>
      <c r="AI166" s="212"/>
      <c r="AJ166" s="212"/>
      <c r="AK166" s="212"/>
      <c r="AL166" s="212"/>
      <c r="AM166" s="212"/>
      <c r="AN166" s="212"/>
      <c r="AO166" s="212"/>
      <c r="AP166" s="212"/>
      <c r="AT166" s="212"/>
      <c r="AU166" s="212"/>
      <c r="AV166" s="212"/>
      <c r="AW166" s="212"/>
      <c r="AX166" s="212"/>
      <c r="AY166" s="212"/>
      <c r="AZ166" s="212"/>
      <c r="BA166" s="212"/>
      <c r="BB166" s="212"/>
      <c r="BC166" s="212"/>
      <c r="BD166" s="212"/>
      <c r="BE166" s="212"/>
      <c r="BF166" s="212"/>
      <c r="BG166" s="212"/>
      <c r="BH166" s="212"/>
      <c r="BI166" s="212"/>
      <c r="BJ166" s="212"/>
      <c r="BK166" s="212"/>
      <c r="BL166" s="212"/>
      <c r="BM166" s="212"/>
      <c r="BN166" s="212"/>
      <c r="BO166" s="212"/>
      <c r="BP166" s="212"/>
      <c r="BQ166" s="212"/>
      <c r="BR166" s="212"/>
      <c r="BS166" s="212"/>
    </row>
    <row r="167" ht="12.75">
      <c r="A167" s="216"/>
      <c r="B167" s="212"/>
      <c r="C167" s="212"/>
      <c r="D167" s="212"/>
      <c r="E167" s="212"/>
      <c r="F167" s="212"/>
      <c r="G167" s="212"/>
      <c r="H167" s="212"/>
      <c r="I167" s="212"/>
      <c r="J167" s="212"/>
      <c r="K167" s="212"/>
      <c r="L167" s="212"/>
      <c r="M167" s="212"/>
      <c r="N167" s="212"/>
      <c r="O167" s="212"/>
      <c r="P167" s="212"/>
      <c r="Q167" s="212"/>
      <c r="R167" s="212"/>
      <c r="S167" s="212"/>
      <c r="T167" s="212"/>
      <c r="U167" s="212"/>
      <c r="V167" s="212"/>
      <c r="W167" s="212"/>
      <c r="X167" s="212"/>
      <c r="Y167" s="212"/>
      <c r="Z167" s="212"/>
      <c r="AA167" s="212"/>
      <c r="AB167" s="212"/>
      <c r="AC167" s="212"/>
      <c r="AD167" s="212"/>
      <c r="AE167" s="212"/>
      <c r="AF167" s="212"/>
      <c r="AG167" s="212"/>
      <c r="AH167" s="212"/>
      <c r="AI167" s="212"/>
      <c r="AJ167" s="212"/>
      <c r="AK167" s="212"/>
      <c r="AL167" s="212"/>
      <c r="AM167" s="212"/>
      <c r="AN167" s="212"/>
      <c r="AO167" s="212"/>
      <c r="AP167" s="212"/>
      <c r="AT167" s="212"/>
      <c r="AU167" s="212"/>
      <c r="AV167" s="212"/>
      <c r="AW167" s="212"/>
      <c r="AX167" s="212"/>
      <c r="AY167" s="212"/>
      <c r="AZ167" s="212"/>
      <c r="BA167" s="212"/>
      <c r="BB167" s="212"/>
      <c r="BC167" s="212"/>
      <c r="BD167" s="212"/>
      <c r="BE167" s="212"/>
      <c r="BF167" s="212"/>
      <c r="BG167" s="212"/>
      <c r="BH167" s="212"/>
      <c r="BI167" s="212"/>
      <c r="BJ167" s="212"/>
      <c r="BK167" s="212"/>
      <c r="BL167" s="212"/>
      <c r="BM167" s="212"/>
      <c r="BN167" s="212"/>
      <c r="BO167" s="212"/>
      <c r="BP167" s="212"/>
      <c r="BQ167" s="212"/>
      <c r="BR167" s="212"/>
      <c r="BS167" s="212"/>
    </row>
    <row r="168" ht="12.75">
      <c r="A168" s="216"/>
      <c r="B168" s="212"/>
      <c r="C168" s="212"/>
      <c r="D168" s="212"/>
      <c r="E168" s="212"/>
      <c r="F168" s="212"/>
      <c r="G168" s="212"/>
      <c r="H168" s="212"/>
      <c r="I168" s="212"/>
      <c r="J168" s="212"/>
      <c r="K168" s="212"/>
      <c r="L168" s="212"/>
      <c r="M168" s="212"/>
      <c r="N168" s="212"/>
      <c r="O168" s="212"/>
      <c r="P168" s="212"/>
      <c r="Q168" s="212"/>
      <c r="R168" s="212"/>
      <c r="S168" s="212"/>
      <c r="T168" s="212"/>
      <c r="U168" s="212"/>
      <c r="V168" s="212"/>
      <c r="W168" s="212"/>
      <c r="X168" s="212"/>
      <c r="Y168" s="212"/>
      <c r="Z168" s="212"/>
      <c r="AA168" s="212"/>
      <c r="AB168" s="212"/>
      <c r="AC168" s="212"/>
      <c r="AD168" s="212"/>
      <c r="AE168" s="212"/>
      <c r="AF168" s="212"/>
      <c r="AG168" s="212"/>
      <c r="AH168" s="212"/>
      <c r="AI168" s="212"/>
      <c r="AJ168" s="212"/>
      <c r="AK168" s="212"/>
      <c r="AL168" s="212"/>
      <c r="AM168" s="212"/>
      <c r="AN168" s="212"/>
      <c r="AO168" s="212"/>
      <c r="AP168" s="212"/>
      <c r="AT168" s="212"/>
      <c r="AU168" s="212"/>
      <c r="AV168" s="212"/>
      <c r="AW168" s="212"/>
      <c r="AX168" s="212"/>
      <c r="AY168" s="212"/>
      <c r="AZ168" s="212"/>
      <c r="BA168" s="212"/>
      <c r="BB168" s="212"/>
      <c r="BC168" s="212"/>
      <c r="BD168" s="212"/>
      <c r="BE168" s="212"/>
      <c r="BF168" s="212"/>
      <c r="BG168" s="212"/>
      <c r="BH168" s="212"/>
      <c r="BI168" s="212"/>
      <c r="BJ168" s="212"/>
      <c r="BK168" s="212"/>
      <c r="BL168" s="212"/>
      <c r="BM168" s="212"/>
      <c r="BN168" s="212"/>
      <c r="BO168" s="212"/>
      <c r="BP168" s="212"/>
      <c r="BQ168" s="212"/>
      <c r="BR168" s="212"/>
      <c r="BS168" s="212"/>
    </row>
    <row r="169" ht="12.75">
      <c r="A169" s="216"/>
      <c r="B169" s="212"/>
      <c r="C169" s="212"/>
      <c r="D169" s="212"/>
      <c r="E169" s="212"/>
      <c r="F169" s="212"/>
      <c r="G169" s="212"/>
      <c r="H169" s="212"/>
      <c r="I169" s="212"/>
      <c r="J169" s="212"/>
      <c r="K169" s="212"/>
      <c r="L169" s="212"/>
      <c r="M169" s="212"/>
      <c r="N169" s="212"/>
      <c r="O169" s="212"/>
      <c r="P169" s="212"/>
      <c r="Q169" s="212"/>
      <c r="R169" s="212"/>
      <c r="S169" s="212"/>
      <c r="T169" s="212"/>
      <c r="U169" s="212"/>
      <c r="V169" s="212"/>
      <c r="W169" s="212"/>
      <c r="X169" s="212"/>
      <c r="Y169" s="212"/>
      <c r="Z169" s="212"/>
      <c r="AA169" s="212"/>
      <c r="AB169" s="212"/>
      <c r="AC169" s="212"/>
      <c r="AD169" s="212"/>
      <c r="AE169" s="212"/>
      <c r="AF169" s="212"/>
      <c r="AG169" s="212"/>
      <c r="AH169" s="212"/>
      <c r="AI169" s="212"/>
      <c r="AJ169" s="212"/>
      <c r="AK169" s="212"/>
      <c r="AL169" s="212"/>
      <c r="AM169" s="212"/>
      <c r="AN169" s="212"/>
      <c r="AO169" s="212"/>
      <c r="AP169" s="212"/>
      <c r="AT169" s="212"/>
      <c r="AU169" s="212"/>
      <c r="AV169" s="212"/>
      <c r="AW169" s="212"/>
      <c r="AX169" s="212"/>
      <c r="AY169" s="212"/>
      <c r="AZ169" s="212"/>
      <c r="BA169" s="212"/>
      <c r="BB169" s="212"/>
      <c r="BC169" s="212"/>
      <c r="BD169" s="212"/>
      <c r="BE169" s="212"/>
      <c r="BF169" s="212"/>
      <c r="BG169" s="212"/>
      <c r="BH169" s="212"/>
      <c r="BI169" s="212"/>
      <c r="BJ169" s="212"/>
      <c r="BK169" s="212"/>
      <c r="BL169" s="212"/>
      <c r="BM169" s="212"/>
      <c r="BN169" s="212"/>
      <c r="BO169" s="212"/>
      <c r="BP169" s="212"/>
      <c r="BQ169" s="212"/>
      <c r="BR169" s="212"/>
      <c r="BS169" s="212"/>
    </row>
    <row r="170" ht="12.75">
      <c r="A170" s="216"/>
      <c r="B170" s="212"/>
      <c r="C170" s="212"/>
      <c r="D170" s="212"/>
      <c r="E170" s="212"/>
      <c r="F170" s="212"/>
      <c r="G170" s="212"/>
      <c r="H170" s="212"/>
      <c r="I170" s="212"/>
      <c r="J170" s="212"/>
      <c r="K170" s="212"/>
      <c r="L170" s="212"/>
      <c r="M170" s="212"/>
      <c r="N170" s="212"/>
      <c r="O170" s="212"/>
      <c r="P170" s="212"/>
      <c r="Q170" s="212"/>
      <c r="R170" s="212"/>
      <c r="S170" s="212"/>
      <c r="T170" s="212"/>
      <c r="U170" s="212"/>
      <c r="V170" s="212"/>
      <c r="W170" s="212"/>
      <c r="X170" s="212"/>
      <c r="Y170" s="212"/>
      <c r="Z170" s="212"/>
      <c r="AA170" s="212"/>
      <c r="AB170" s="212"/>
      <c r="AC170" s="212"/>
      <c r="AD170" s="212"/>
      <c r="AE170" s="212"/>
      <c r="AF170" s="212"/>
      <c r="AG170" s="212"/>
      <c r="AH170" s="212"/>
      <c r="AI170" s="212"/>
      <c r="AJ170" s="212"/>
      <c r="AK170" s="212"/>
      <c r="AL170" s="212"/>
      <c r="AM170" s="212"/>
      <c r="AN170" s="212"/>
      <c r="AO170" s="212"/>
      <c r="AP170" s="212"/>
      <c r="AT170" s="212"/>
      <c r="AU170" s="212"/>
      <c r="AV170" s="212"/>
      <c r="AW170" s="212"/>
      <c r="AX170" s="212"/>
      <c r="AY170" s="212"/>
      <c r="AZ170" s="212"/>
      <c r="BA170" s="212"/>
      <c r="BB170" s="212"/>
      <c r="BC170" s="212"/>
      <c r="BD170" s="212"/>
      <c r="BE170" s="212"/>
      <c r="BF170" s="212"/>
      <c r="BG170" s="212"/>
      <c r="BH170" s="212"/>
      <c r="BI170" s="212"/>
      <c r="BJ170" s="212"/>
      <c r="BK170" s="212"/>
      <c r="BL170" s="212"/>
      <c r="BM170" s="212"/>
      <c r="BN170" s="212"/>
      <c r="BO170" s="212"/>
      <c r="BP170" s="212"/>
      <c r="BQ170" s="212"/>
      <c r="BR170" s="212"/>
      <c r="BS170" s="212"/>
    </row>
    <row r="171" ht="12.75">
      <c r="A171" s="216"/>
      <c r="B171" s="212"/>
      <c r="C171" s="212"/>
      <c r="D171" s="212"/>
      <c r="E171" s="212"/>
      <c r="F171" s="212"/>
      <c r="G171" s="212"/>
      <c r="H171" s="212"/>
      <c r="I171" s="212"/>
      <c r="J171" s="212"/>
      <c r="K171" s="212"/>
      <c r="L171" s="212"/>
      <c r="M171" s="212"/>
      <c r="N171" s="212"/>
      <c r="O171" s="212"/>
      <c r="P171" s="212"/>
      <c r="Q171" s="212"/>
      <c r="R171" s="212"/>
      <c r="S171" s="212"/>
      <c r="T171" s="212"/>
      <c r="U171" s="212"/>
      <c r="V171" s="212"/>
      <c r="W171" s="212"/>
      <c r="X171" s="212"/>
      <c r="Y171" s="212"/>
      <c r="Z171" s="212"/>
      <c r="AA171" s="212"/>
      <c r="AB171" s="212"/>
      <c r="AC171" s="212"/>
      <c r="AD171" s="212"/>
      <c r="AE171" s="212"/>
      <c r="AF171" s="212"/>
      <c r="AG171" s="212"/>
      <c r="AH171" s="212"/>
      <c r="AI171" s="212"/>
      <c r="AJ171" s="212"/>
      <c r="AK171" s="212"/>
      <c r="AL171" s="212"/>
      <c r="AM171" s="212"/>
      <c r="AN171" s="212"/>
      <c r="AO171" s="212"/>
      <c r="AP171" s="212"/>
      <c r="AT171" s="212"/>
      <c r="AU171" s="212"/>
      <c r="AV171" s="212"/>
      <c r="AW171" s="212"/>
      <c r="AX171" s="212"/>
      <c r="AY171" s="212"/>
      <c r="AZ171" s="212"/>
      <c r="BA171" s="212"/>
      <c r="BB171" s="212"/>
      <c r="BC171" s="212"/>
      <c r="BD171" s="212"/>
      <c r="BE171" s="212"/>
      <c r="BF171" s="212"/>
      <c r="BG171" s="212"/>
      <c r="BH171" s="212"/>
      <c r="BI171" s="212"/>
      <c r="BJ171" s="212"/>
      <c r="BK171" s="212"/>
      <c r="BL171" s="212"/>
      <c r="BM171" s="212"/>
      <c r="BN171" s="212"/>
      <c r="BO171" s="212"/>
      <c r="BP171" s="212"/>
      <c r="BQ171" s="212"/>
      <c r="BR171" s="212"/>
      <c r="BS171" s="212"/>
    </row>
    <row r="172" ht="12.75">
      <c r="A172" s="216"/>
      <c r="B172" s="212"/>
      <c r="C172" s="212"/>
      <c r="D172" s="212"/>
      <c r="E172" s="212"/>
      <c r="F172" s="212"/>
      <c r="G172" s="212"/>
      <c r="H172" s="212"/>
      <c r="I172" s="212"/>
      <c r="J172" s="212"/>
      <c r="K172" s="212"/>
      <c r="L172" s="212"/>
      <c r="M172" s="212"/>
      <c r="N172" s="212"/>
      <c r="O172" s="212"/>
      <c r="P172" s="212"/>
      <c r="Q172" s="212"/>
      <c r="R172" s="212"/>
      <c r="S172" s="212"/>
      <c r="T172" s="212"/>
      <c r="U172" s="212"/>
      <c r="V172" s="212"/>
      <c r="W172" s="212"/>
      <c r="X172" s="212"/>
      <c r="Y172" s="212"/>
      <c r="Z172" s="212"/>
      <c r="AA172" s="212"/>
      <c r="AB172" s="212"/>
      <c r="AC172" s="212"/>
      <c r="AD172" s="212"/>
      <c r="AE172" s="212"/>
      <c r="AF172" s="212"/>
      <c r="AG172" s="212"/>
      <c r="AH172" s="212"/>
      <c r="AI172" s="212"/>
      <c r="AJ172" s="212"/>
      <c r="AK172" s="212"/>
      <c r="AL172" s="212"/>
      <c r="AM172" s="212"/>
      <c r="AN172" s="212"/>
      <c r="AO172" s="212"/>
      <c r="AP172" s="212"/>
      <c r="AT172" s="212"/>
      <c r="AU172" s="212"/>
      <c r="AV172" s="212"/>
      <c r="AW172" s="212"/>
      <c r="AX172" s="212"/>
      <c r="AY172" s="212"/>
      <c r="AZ172" s="212"/>
      <c r="BA172" s="212"/>
      <c r="BB172" s="212"/>
      <c r="BC172" s="212"/>
      <c r="BD172" s="212"/>
      <c r="BE172" s="212"/>
      <c r="BF172" s="212"/>
      <c r="BG172" s="212"/>
      <c r="BH172" s="212"/>
      <c r="BI172" s="212"/>
      <c r="BJ172" s="212"/>
      <c r="BK172" s="212"/>
      <c r="BL172" s="212"/>
      <c r="BM172" s="212"/>
      <c r="BN172" s="212"/>
      <c r="BO172" s="212"/>
      <c r="BP172" s="212"/>
      <c r="BQ172" s="212"/>
      <c r="BR172" s="212"/>
      <c r="BS172" s="212"/>
    </row>
    <row r="173" ht="12.75">
      <c r="A173" s="216"/>
      <c r="B173" s="212"/>
      <c r="C173" s="212"/>
      <c r="D173" s="212"/>
      <c r="E173" s="212"/>
      <c r="F173" s="212"/>
      <c r="G173" s="212"/>
      <c r="H173" s="212"/>
      <c r="I173" s="212"/>
      <c r="J173" s="212"/>
      <c r="K173" s="212"/>
      <c r="L173" s="212"/>
      <c r="M173" s="212"/>
      <c r="N173" s="212"/>
      <c r="O173" s="212"/>
      <c r="P173" s="212"/>
      <c r="Q173" s="212"/>
      <c r="R173" s="212"/>
      <c r="S173" s="212"/>
      <c r="T173" s="212"/>
      <c r="U173" s="212"/>
      <c r="V173" s="212"/>
      <c r="W173" s="212"/>
      <c r="X173" s="212"/>
      <c r="Y173" s="212"/>
      <c r="Z173" s="212"/>
      <c r="AA173" s="212"/>
      <c r="AB173" s="212"/>
      <c r="AC173" s="212"/>
      <c r="AD173" s="212"/>
      <c r="AE173" s="212"/>
      <c r="AF173" s="212"/>
      <c r="AG173" s="212"/>
      <c r="AH173" s="212"/>
      <c r="AI173" s="212"/>
      <c r="AJ173" s="212"/>
      <c r="AK173" s="212"/>
      <c r="AL173" s="212"/>
      <c r="AM173" s="212"/>
      <c r="AN173" s="212"/>
      <c r="AO173" s="212"/>
      <c r="AP173" s="212"/>
      <c r="AT173" s="212"/>
      <c r="AU173" s="212"/>
      <c r="AV173" s="212"/>
      <c r="AW173" s="212"/>
      <c r="AX173" s="212"/>
      <c r="AY173" s="212"/>
      <c r="AZ173" s="212"/>
      <c r="BA173" s="212"/>
      <c r="BB173" s="212"/>
      <c r="BC173" s="212"/>
      <c r="BD173" s="212"/>
      <c r="BE173" s="212"/>
      <c r="BF173" s="212"/>
      <c r="BG173" s="212"/>
      <c r="BH173" s="212"/>
      <c r="BI173" s="212"/>
      <c r="BJ173" s="212"/>
      <c r="BK173" s="212"/>
      <c r="BL173" s="212"/>
      <c r="BM173" s="212"/>
      <c r="BN173" s="212"/>
      <c r="BO173" s="212"/>
      <c r="BP173" s="212"/>
      <c r="BQ173" s="212"/>
      <c r="BR173" s="212"/>
      <c r="BS173" s="212"/>
    </row>
    <row r="174" ht="12.75">
      <c r="A174" s="216"/>
      <c r="B174" s="212"/>
      <c r="C174" s="212"/>
      <c r="D174" s="212"/>
      <c r="E174" s="212"/>
      <c r="F174" s="212"/>
      <c r="G174" s="212"/>
      <c r="H174" s="212"/>
      <c r="I174" s="212"/>
      <c r="J174" s="212"/>
      <c r="K174" s="212"/>
      <c r="L174" s="212"/>
      <c r="M174" s="212"/>
      <c r="N174" s="212"/>
      <c r="O174" s="212"/>
      <c r="P174" s="212"/>
      <c r="Q174" s="212"/>
      <c r="R174" s="212"/>
      <c r="S174" s="212"/>
      <c r="T174" s="212"/>
      <c r="U174" s="212"/>
      <c r="V174" s="212"/>
      <c r="W174" s="212"/>
      <c r="X174" s="212"/>
      <c r="Y174" s="212"/>
      <c r="Z174" s="212"/>
      <c r="AA174" s="212"/>
      <c r="AB174" s="212"/>
      <c r="AC174" s="212"/>
      <c r="AD174" s="212"/>
      <c r="AE174" s="212"/>
      <c r="AF174" s="212"/>
      <c r="AG174" s="212"/>
      <c r="AH174" s="212"/>
      <c r="AI174" s="212"/>
      <c r="AJ174" s="212"/>
      <c r="AK174" s="212"/>
      <c r="AL174" s="212"/>
      <c r="AM174" s="212"/>
      <c r="AN174" s="212"/>
      <c r="AO174" s="212"/>
      <c r="AP174" s="212"/>
      <c r="AT174" s="212"/>
      <c r="AU174" s="212"/>
      <c r="AV174" s="212"/>
      <c r="AW174" s="212"/>
      <c r="AX174" s="212"/>
      <c r="AY174" s="212"/>
      <c r="AZ174" s="212"/>
      <c r="BA174" s="212"/>
      <c r="BB174" s="212"/>
      <c r="BC174" s="212"/>
      <c r="BD174" s="212"/>
      <c r="BE174" s="212"/>
      <c r="BF174" s="212"/>
      <c r="BG174" s="212"/>
      <c r="BH174" s="212"/>
      <c r="BI174" s="212"/>
      <c r="BJ174" s="212"/>
      <c r="BK174" s="212"/>
      <c r="BL174" s="212"/>
      <c r="BM174" s="212"/>
      <c r="BN174" s="212"/>
      <c r="BO174" s="212"/>
      <c r="BP174" s="212"/>
      <c r="BQ174" s="212"/>
      <c r="BR174" s="212"/>
      <c r="BS174" s="212"/>
    </row>
    <row r="175" ht="12.75">
      <c r="A175" s="216"/>
      <c r="B175" s="212"/>
      <c r="C175" s="212"/>
      <c r="D175" s="212"/>
      <c r="E175" s="212"/>
      <c r="F175" s="212"/>
      <c r="G175" s="212"/>
      <c r="H175" s="212"/>
      <c r="I175" s="212"/>
      <c r="J175" s="212"/>
      <c r="K175" s="212"/>
      <c r="L175" s="212"/>
      <c r="M175" s="212"/>
      <c r="N175" s="212"/>
      <c r="O175" s="212"/>
      <c r="P175" s="212"/>
      <c r="Q175" s="212"/>
      <c r="R175" s="212"/>
      <c r="S175" s="212"/>
      <c r="T175" s="212"/>
      <c r="U175" s="212"/>
      <c r="V175" s="212"/>
      <c r="W175" s="212"/>
      <c r="X175" s="212"/>
      <c r="Y175" s="212"/>
      <c r="Z175" s="212"/>
      <c r="AA175" s="212"/>
      <c r="AB175" s="212"/>
      <c r="AC175" s="212"/>
      <c r="AD175" s="212"/>
      <c r="AE175" s="212"/>
      <c r="AF175" s="212"/>
      <c r="AG175" s="212"/>
      <c r="AH175" s="212"/>
      <c r="AI175" s="212"/>
      <c r="AJ175" s="212"/>
      <c r="AK175" s="212"/>
      <c r="AL175" s="212"/>
      <c r="AM175" s="212"/>
      <c r="AN175" s="212"/>
      <c r="AO175" s="212"/>
      <c r="AP175" s="212"/>
      <c r="AT175" s="212"/>
      <c r="AU175" s="212"/>
      <c r="AV175" s="212"/>
      <c r="AW175" s="212"/>
      <c r="AX175" s="212"/>
      <c r="AY175" s="212"/>
      <c r="AZ175" s="212"/>
      <c r="BA175" s="212"/>
      <c r="BB175" s="212"/>
      <c r="BC175" s="212"/>
      <c r="BD175" s="212"/>
      <c r="BE175" s="212"/>
      <c r="BF175" s="212"/>
      <c r="BG175" s="212"/>
      <c r="BH175" s="212"/>
      <c r="BI175" s="212"/>
      <c r="BJ175" s="212"/>
      <c r="BK175" s="212"/>
      <c r="BL175" s="212"/>
      <c r="BM175" s="212"/>
      <c r="BN175" s="212"/>
      <c r="BO175" s="212"/>
      <c r="BP175" s="212"/>
      <c r="BQ175" s="212"/>
      <c r="BR175" s="212"/>
      <c r="BS175" s="212"/>
    </row>
    <row r="176" ht="12.75">
      <c r="A176" s="216"/>
      <c r="B176" s="212"/>
      <c r="C176" s="212"/>
      <c r="D176" s="212"/>
      <c r="E176" s="212"/>
      <c r="F176" s="212"/>
      <c r="G176" s="212"/>
      <c r="H176" s="212"/>
      <c r="I176" s="212"/>
      <c r="J176" s="212"/>
      <c r="K176" s="212"/>
      <c r="L176" s="212"/>
      <c r="M176" s="212"/>
      <c r="N176" s="212"/>
      <c r="O176" s="212"/>
      <c r="P176" s="212"/>
      <c r="Q176" s="212"/>
      <c r="R176" s="212"/>
      <c r="S176" s="212"/>
      <c r="T176" s="212"/>
      <c r="U176" s="212"/>
      <c r="V176" s="212"/>
      <c r="W176" s="212"/>
      <c r="X176" s="212"/>
      <c r="Y176" s="212"/>
      <c r="Z176" s="212"/>
      <c r="AA176" s="212"/>
      <c r="AB176" s="212"/>
      <c r="AC176" s="212"/>
      <c r="AD176" s="212"/>
      <c r="AE176" s="212"/>
      <c r="AF176" s="212"/>
      <c r="AG176" s="212"/>
      <c r="AH176" s="212"/>
      <c r="AI176" s="212"/>
      <c r="AJ176" s="212"/>
      <c r="AK176" s="212"/>
      <c r="AL176" s="212"/>
      <c r="AM176" s="212"/>
      <c r="AN176" s="212"/>
      <c r="AO176" s="212"/>
      <c r="AP176" s="212"/>
      <c r="AT176" s="212"/>
      <c r="AU176" s="212"/>
      <c r="AV176" s="212"/>
      <c r="AW176" s="212"/>
      <c r="AX176" s="212"/>
      <c r="AY176" s="212"/>
      <c r="AZ176" s="212"/>
      <c r="BA176" s="212"/>
      <c r="BB176" s="212"/>
      <c r="BC176" s="212"/>
      <c r="BD176" s="212"/>
      <c r="BE176" s="212"/>
      <c r="BF176" s="212"/>
      <c r="BG176" s="212"/>
      <c r="BH176" s="212"/>
      <c r="BI176" s="212"/>
      <c r="BJ176" s="212"/>
      <c r="BK176" s="212"/>
      <c r="BL176" s="212"/>
      <c r="BM176" s="212"/>
      <c r="BN176" s="212"/>
      <c r="BO176" s="212"/>
      <c r="BP176" s="212"/>
      <c r="BQ176" s="212"/>
      <c r="BR176" s="212"/>
      <c r="BS176" s="212"/>
    </row>
    <row r="177" ht="12.75">
      <c r="A177" s="216"/>
      <c r="B177" s="212"/>
      <c r="C177" s="212"/>
      <c r="D177" s="212"/>
      <c r="E177" s="212"/>
      <c r="F177" s="212"/>
      <c r="G177" s="212"/>
      <c r="H177" s="212"/>
      <c r="I177" s="212"/>
      <c r="J177" s="212"/>
      <c r="K177" s="212"/>
      <c r="L177" s="212"/>
      <c r="M177" s="212"/>
      <c r="N177" s="212"/>
      <c r="O177" s="212"/>
      <c r="P177" s="212"/>
      <c r="Q177" s="212"/>
      <c r="R177" s="212"/>
      <c r="S177" s="212"/>
      <c r="T177" s="212"/>
      <c r="U177" s="212"/>
      <c r="V177" s="212"/>
      <c r="W177" s="212"/>
      <c r="X177" s="212"/>
      <c r="Y177" s="212"/>
      <c r="Z177" s="212"/>
      <c r="AA177" s="212"/>
      <c r="AB177" s="212"/>
      <c r="AC177" s="212"/>
      <c r="AD177" s="212"/>
      <c r="AE177" s="212"/>
      <c r="AF177" s="212"/>
      <c r="AG177" s="212"/>
      <c r="AH177" s="212"/>
      <c r="AI177" s="212"/>
      <c r="AJ177" s="212"/>
      <c r="AK177" s="212"/>
      <c r="AL177" s="212"/>
      <c r="AM177" s="212"/>
      <c r="AN177" s="212"/>
      <c r="AO177" s="212"/>
      <c r="AP177" s="212"/>
      <c r="AT177" s="212"/>
      <c r="AU177" s="212"/>
      <c r="AV177" s="212"/>
      <c r="AW177" s="212"/>
      <c r="AX177" s="212"/>
      <c r="AY177" s="212"/>
      <c r="AZ177" s="212"/>
      <c r="BA177" s="212"/>
      <c r="BB177" s="212"/>
      <c r="BC177" s="212"/>
      <c r="BD177" s="212"/>
      <c r="BE177" s="212"/>
      <c r="BF177" s="212"/>
      <c r="BG177" s="212"/>
      <c r="BH177" s="212"/>
      <c r="BI177" s="212"/>
      <c r="BJ177" s="212"/>
      <c r="BK177" s="212"/>
      <c r="BL177" s="212"/>
      <c r="BM177" s="212"/>
      <c r="BN177" s="212"/>
      <c r="BO177" s="212"/>
      <c r="BP177" s="212"/>
      <c r="BQ177" s="212"/>
      <c r="BR177" s="212"/>
      <c r="BS177" s="212"/>
    </row>
    <row r="178" ht="12.75">
      <c r="A178" s="216"/>
      <c r="B178" s="212"/>
      <c r="C178" s="212"/>
      <c r="D178" s="212"/>
      <c r="E178" s="212"/>
      <c r="F178" s="212"/>
      <c r="G178" s="212"/>
      <c r="H178" s="212"/>
      <c r="I178" s="212"/>
      <c r="J178" s="212"/>
      <c r="K178" s="212"/>
      <c r="L178" s="212"/>
      <c r="M178" s="212"/>
      <c r="N178" s="212"/>
      <c r="O178" s="212"/>
      <c r="P178" s="212"/>
      <c r="Q178" s="212"/>
      <c r="R178" s="212"/>
      <c r="S178" s="212"/>
      <c r="T178" s="212"/>
      <c r="U178" s="212"/>
      <c r="V178" s="212"/>
      <c r="W178" s="212"/>
      <c r="X178" s="212"/>
      <c r="Y178" s="212"/>
      <c r="Z178" s="212"/>
      <c r="AA178" s="212"/>
      <c r="AB178" s="212"/>
      <c r="AC178" s="212"/>
      <c r="AD178" s="212"/>
      <c r="AE178" s="212"/>
      <c r="AF178" s="212"/>
      <c r="AG178" s="212"/>
      <c r="AH178" s="212"/>
      <c r="AI178" s="212"/>
      <c r="AJ178" s="212"/>
      <c r="AK178" s="212"/>
      <c r="AL178" s="212"/>
      <c r="AM178" s="212"/>
      <c r="AN178" s="212"/>
      <c r="AO178" s="212"/>
      <c r="AP178" s="212"/>
      <c r="AT178" s="212"/>
      <c r="AU178" s="212"/>
      <c r="AV178" s="212"/>
      <c r="AW178" s="212"/>
      <c r="AX178" s="212"/>
      <c r="AY178" s="212"/>
      <c r="AZ178" s="212"/>
      <c r="BA178" s="212"/>
      <c r="BB178" s="212"/>
      <c r="BC178" s="212"/>
      <c r="BD178" s="212"/>
      <c r="BE178" s="212"/>
      <c r="BF178" s="212"/>
      <c r="BG178" s="212"/>
      <c r="BH178" s="212"/>
      <c r="BI178" s="212"/>
      <c r="BJ178" s="212"/>
      <c r="BK178" s="212"/>
      <c r="BL178" s="212"/>
      <c r="BM178" s="212"/>
      <c r="BN178" s="212"/>
      <c r="BO178" s="212"/>
      <c r="BP178" s="212"/>
      <c r="BQ178" s="212"/>
      <c r="BR178" s="212"/>
      <c r="BS178" s="212"/>
    </row>
    <row r="179" ht="12.75">
      <c r="A179" s="216"/>
      <c r="B179" s="212"/>
      <c r="C179" s="212"/>
      <c r="D179" s="212"/>
      <c r="E179" s="212"/>
      <c r="F179" s="212"/>
      <c r="G179" s="212"/>
      <c r="H179" s="212"/>
      <c r="I179" s="212"/>
      <c r="J179" s="212"/>
      <c r="K179" s="212"/>
      <c r="L179" s="212"/>
      <c r="M179" s="212"/>
      <c r="N179" s="212"/>
      <c r="O179" s="212"/>
      <c r="P179" s="212"/>
      <c r="Q179" s="212"/>
      <c r="R179" s="212"/>
      <c r="S179" s="212"/>
      <c r="T179" s="212"/>
      <c r="U179" s="212"/>
      <c r="V179" s="212"/>
      <c r="W179" s="212"/>
      <c r="X179" s="212"/>
      <c r="Y179" s="212"/>
      <c r="Z179" s="212"/>
      <c r="AA179" s="212"/>
      <c r="AB179" s="212"/>
      <c r="AC179" s="212"/>
      <c r="AD179" s="212"/>
      <c r="AE179" s="212"/>
      <c r="AF179" s="212"/>
      <c r="AG179" s="212"/>
      <c r="AH179" s="212"/>
      <c r="AI179" s="212"/>
      <c r="AJ179" s="212"/>
      <c r="AK179" s="212"/>
      <c r="AL179" s="212"/>
      <c r="AM179" s="212"/>
      <c r="AN179" s="212"/>
      <c r="AO179" s="212"/>
      <c r="AP179" s="212"/>
      <c r="AT179" s="212"/>
      <c r="AU179" s="212"/>
      <c r="AV179" s="212"/>
      <c r="AW179" s="212"/>
      <c r="AX179" s="212"/>
      <c r="AY179" s="212"/>
      <c r="AZ179" s="212"/>
      <c r="BA179" s="212"/>
      <c r="BB179" s="212"/>
      <c r="BC179" s="212"/>
      <c r="BD179" s="212"/>
      <c r="BE179" s="212"/>
      <c r="BF179" s="212"/>
      <c r="BG179" s="212"/>
      <c r="BH179" s="212"/>
      <c r="BI179" s="212"/>
      <c r="BJ179" s="212"/>
      <c r="BK179" s="212"/>
      <c r="BL179" s="212"/>
      <c r="BM179" s="212"/>
      <c r="BN179" s="212"/>
      <c r="BO179" s="212"/>
      <c r="BP179" s="212"/>
      <c r="BQ179" s="212"/>
      <c r="BR179" s="212"/>
      <c r="BS179" s="212"/>
    </row>
    <row r="180" ht="12.75">
      <c r="A180" s="216"/>
      <c r="B180" s="212"/>
      <c r="C180" s="212"/>
      <c r="D180" s="212"/>
      <c r="E180" s="212"/>
      <c r="F180" s="212"/>
      <c r="G180" s="212"/>
      <c r="H180" s="212"/>
      <c r="I180" s="212"/>
      <c r="J180" s="212"/>
      <c r="K180" s="212"/>
      <c r="L180" s="212"/>
      <c r="M180" s="212"/>
      <c r="N180" s="212"/>
      <c r="O180" s="212"/>
      <c r="P180" s="212"/>
      <c r="Q180" s="212"/>
      <c r="R180" s="212"/>
      <c r="S180" s="212"/>
      <c r="T180" s="212"/>
      <c r="U180" s="212"/>
      <c r="V180" s="212"/>
      <c r="W180" s="212"/>
      <c r="X180" s="212"/>
      <c r="Y180" s="212"/>
      <c r="Z180" s="212"/>
      <c r="AA180" s="212"/>
      <c r="AB180" s="212"/>
      <c r="AC180" s="212"/>
      <c r="AD180" s="212"/>
      <c r="AE180" s="212"/>
      <c r="AF180" s="212"/>
      <c r="AG180" s="212"/>
      <c r="AH180" s="212"/>
      <c r="AI180" s="212"/>
      <c r="AJ180" s="212"/>
      <c r="AK180" s="212"/>
      <c r="AL180" s="212"/>
      <c r="AM180" s="212"/>
      <c r="AN180" s="212"/>
      <c r="AO180" s="212"/>
      <c r="AP180" s="212"/>
      <c r="AT180" s="212"/>
      <c r="AU180" s="212"/>
      <c r="AV180" s="212"/>
      <c r="AW180" s="212"/>
      <c r="AX180" s="212"/>
      <c r="AY180" s="212"/>
      <c r="AZ180" s="212"/>
      <c r="BA180" s="212"/>
      <c r="BB180" s="212"/>
      <c r="BC180" s="212"/>
      <c r="BD180" s="212"/>
      <c r="BE180" s="212"/>
      <c r="BF180" s="212"/>
      <c r="BG180" s="212"/>
      <c r="BH180" s="212"/>
      <c r="BI180" s="212"/>
      <c r="BJ180" s="212"/>
      <c r="BK180" s="212"/>
      <c r="BL180" s="212"/>
      <c r="BM180" s="212"/>
      <c r="BN180" s="212"/>
      <c r="BO180" s="212"/>
      <c r="BP180" s="212"/>
      <c r="BQ180" s="212"/>
      <c r="BR180" s="212"/>
      <c r="BS180" s="212"/>
    </row>
    <row r="181" ht="12.75">
      <c r="A181" s="216"/>
      <c r="B181" s="212"/>
      <c r="C181" s="212"/>
      <c r="D181" s="212"/>
      <c r="E181" s="212"/>
      <c r="F181" s="212"/>
      <c r="G181" s="212"/>
      <c r="H181" s="212"/>
      <c r="I181" s="212"/>
      <c r="J181" s="212"/>
      <c r="K181" s="212"/>
      <c r="L181" s="212"/>
      <c r="M181" s="212"/>
      <c r="N181" s="212"/>
      <c r="O181" s="212"/>
      <c r="P181" s="212"/>
      <c r="Q181" s="212"/>
      <c r="R181" s="212"/>
      <c r="S181" s="212"/>
      <c r="T181" s="212"/>
      <c r="U181" s="212"/>
      <c r="V181" s="212"/>
      <c r="W181" s="212"/>
      <c r="X181" s="212"/>
      <c r="Y181" s="212"/>
      <c r="Z181" s="212"/>
      <c r="AA181" s="212"/>
      <c r="AB181" s="212"/>
      <c r="AC181" s="212"/>
      <c r="AD181" s="212"/>
      <c r="AE181" s="212"/>
      <c r="AF181" s="212"/>
      <c r="AG181" s="212"/>
      <c r="AH181" s="212"/>
      <c r="AI181" s="212"/>
      <c r="AJ181" s="212"/>
      <c r="AK181" s="212"/>
      <c r="AL181" s="212"/>
      <c r="AM181" s="212"/>
      <c r="AN181" s="212"/>
      <c r="AO181" s="212"/>
      <c r="AP181" s="212"/>
      <c r="AT181" s="212"/>
      <c r="AU181" s="212"/>
      <c r="AV181" s="212"/>
      <c r="AW181" s="212"/>
      <c r="AX181" s="212"/>
      <c r="AY181" s="212"/>
      <c r="AZ181" s="212"/>
      <c r="BA181" s="212"/>
      <c r="BB181" s="212"/>
      <c r="BC181" s="212"/>
      <c r="BD181" s="212"/>
      <c r="BE181" s="212"/>
      <c r="BF181" s="212"/>
      <c r="BG181" s="212"/>
      <c r="BH181" s="212"/>
      <c r="BI181" s="212"/>
      <c r="BJ181" s="212"/>
      <c r="BK181" s="212"/>
      <c r="BL181" s="212"/>
      <c r="BM181" s="212"/>
      <c r="BN181" s="212"/>
      <c r="BO181" s="212"/>
      <c r="BP181" s="212"/>
      <c r="BQ181" s="212"/>
      <c r="BR181" s="212"/>
      <c r="BS181" s="212"/>
    </row>
    <row r="182" ht="12.75">
      <c r="A182" s="216"/>
      <c r="B182" s="212"/>
      <c r="C182" s="212"/>
      <c r="D182" s="212"/>
      <c r="E182" s="212"/>
      <c r="F182" s="212"/>
      <c r="G182" s="212"/>
      <c r="H182" s="212"/>
      <c r="I182" s="212"/>
      <c r="J182" s="212"/>
      <c r="K182" s="212"/>
      <c r="L182" s="212"/>
      <c r="M182" s="212"/>
      <c r="N182" s="212"/>
      <c r="O182" s="212"/>
      <c r="P182" s="212"/>
      <c r="Q182" s="212"/>
      <c r="R182" s="212"/>
      <c r="S182" s="212"/>
      <c r="T182" s="212"/>
      <c r="U182" s="212"/>
      <c r="V182" s="212"/>
      <c r="W182" s="212"/>
      <c r="X182" s="212"/>
      <c r="Y182" s="212"/>
      <c r="Z182" s="212"/>
      <c r="AA182" s="212"/>
      <c r="AB182" s="212"/>
      <c r="AC182" s="212"/>
      <c r="AD182" s="212"/>
      <c r="AE182" s="212"/>
      <c r="AF182" s="212"/>
      <c r="AG182" s="212"/>
      <c r="AH182" s="212"/>
      <c r="AI182" s="212"/>
      <c r="AJ182" s="212"/>
      <c r="AK182" s="212"/>
      <c r="AL182" s="212"/>
      <c r="AM182" s="212"/>
      <c r="AN182" s="212"/>
      <c r="AO182" s="212"/>
      <c r="AP182" s="212"/>
      <c r="AT182" s="212"/>
      <c r="AU182" s="212"/>
      <c r="AV182" s="212"/>
      <c r="AW182" s="212"/>
      <c r="AX182" s="212"/>
      <c r="AY182" s="212"/>
      <c r="AZ182" s="212"/>
      <c r="BA182" s="212"/>
      <c r="BB182" s="212"/>
      <c r="BC182" s="212"/>
      <c r="BD182" s="212"/>
      <c r="BE182" s="212"/>
      <c r="BF182" s="212"/>
      <c r="BG182" s="212"/>
      <c r="BH182" s="212"/>
      <c r="BI182" s="212"/>
      <c r="BJ182" s="212"/>
      <c r="BK182" s="212"/>
      <c r="BL182" s="212"/>
      <c r="BM182" s="212"/>
      <c r="BN182" s="212"/>
      <c r="BO182" s="212"/>
      <c r="BP182" s="212"/>
      <c r="BQ182" s="212"/>
      <c r="BR182" s="212"/>
      <c r="BS182" s="212"/>
    </row>
    <row r="183" ht="12.75">
      <c r="A183" s="216"/>
      <c r="B183" s="212"/>
      <c r="C183" s="212"/>
      <c r="D183" s="212"/>
      <c r="E183" s="212"/>
      <c r="F183" s="212"/>
      <c r="G183" s="212"/>
      <c r="H183" s="212"/>
      <c r="I183" s="212"/>
      <c r="J183" s="212"/>
      <c r="K183" s="212"/>
      <c r="L183" s="212"/>
      <c r="M183" s="212"/>
      <c r="N183" s="212"/>
      <c r="O183" s="212"/>
      <c r="P183" s="212"/>
      <c r="Q183" s="212"/>
      <c r="R183" s="212"/>
      <c r="S183" s="212"/>
      <c r="T183" s="212"/>
      <c r="U183" s="212"/>
      <c r="V183" s="212"/>
      <c r="W183" s="212"/>
      <c r="X183" s="212"/>
      <c r="Y183" s="212"/>
      <c r="Z183" s="212"/>
      <c r="AA183" s="212"/>
      <c r="AB183" s="212"/>
      <c r="AC183" s="212"/>
      <c r="AD183" s="212"/>
      <c r="AE183" s="212"/>
      <c r="AF183" s="212"/>
      <c r="AG183" s="212"/>
      <c r="AH183" s="212"/>
      <c r="AI183" s="212"/>
      <c r="AJ183" s="212"/>
      <c r="AK183" s="212"/>
      <c r="AL183" s="212"/>
      <c r="AM183" s="212"/>
      <c r="AN183" s="212"/>
      <c r="AO183" s="212"/>
      <c r="AP183" s="212"/>
      <c r="AT183" s="212"/>
      <c r="AU183" s="212"/>
      <c r="AV183" s="212"/>
      <c r="AW183" s="212"/>
      <c r="AX183" s="212"/>
      <c r="AY183" s="212"/>
      <c r="AZ183" s="212"/>
      <c r="BA183" s="212"/>
      <c r="BB183" s="212"/>
      <c r="BC183" s="212"/>
      <c r="BD183" s="212"/>
      <c r="BE183" s="212"/>
      <c r="BF183" s="212"/>
      <c r="BG183" s="212"/>
      <c r="BH183" s="212"/>
      <c r="BI183" s="212"/>
      <c r="BJ183" s="212"/>
      <c r="BK183" s="212"/>
      <c r="BL183" s="212"/>
      <c r="BM183" s="212"/>
      <c r="BN183" s="212"/>
      <c r="BO183" s="212"/>
      <c r="BP183" s="212"/>
      <c r="BQ183" s="212"/>
      <c r="BR183" s="212"/>
      <c r="BS183" s="212"/>
    </row>
    <row r="184" ht="12.75">
      <c r="A184" s="216"/>
      <c r="B184" s="212"/>
      <c r="C184" s="212"/>
      <c r="D184" s="212"/>
      <c r="E184" s="212"/>
      <c r="F184" s="212"/>
      <c r="G184" s="212"/>
      <c r="H184" s="212"/>
      <c r="I184" s="212"/>
      <c r="J184" s="212"/>
      <c r="K184" s="212"/>
      <c r="L184" s="212"/>
      <c r="M184" s="212"/>
      <c r="N184" s="212"/>
      <c r="O184" s="212"/>
      <c r="P184" s="212"/>
      <c r="Q184" s="212"/>
      <c r="R184" s="212"/>
      <c r="S184" s="212"/>
      <c r="T184" s="212"/>
      <c r="U184" s="212"/>
      <c r="V184" s="212"/>
      <c r="W184" s="212"/>
      <c r="X184" s="212"/>
      <c r="Y184" s="212"/>
      <c r="Z184" s="212"/>
      <c r="AA184" s="212"/>
      <c r="AB184" s="212"/>
      <c r="AC184" s="212"/>
      <c r="AD184" s="212"/>
      <c r="AE184" s="212"/>
      <c r="AF184" s="212"/>
      <c r="AG184" s="212"/>
      <c r="AH184" s="212"/>
      <c r="AI184" s="212"/>
      <c r="AJ184" s="212"/>
      <c r="AK184" s="212"/>
      <c r="AL184" s="212"/>
      <c r="AM184" s="212"/>
      <c r="AN184" s="212"/>
      <c r="AO184" s="212"/>
      <c r="AP184" s="212"/>
      <c r="AT184" s="212"/>
      <c r="AU184" s="212"/>
      <c r="AV184" s="212"/>
      <c r="AW184" s="212"/>
      <c r="AX184" s="212"/>
      <c r="AY184" s="212"/>
      <c r="AZ184" s="212"/>
      <c r="BA184" s="212"/>
      <c r="BB184" s="212"/>
      <c r="BC184" s="212"/>
      <c r="BD184" s="212"/>
      <c r="BE184" s="212"/>
      <c r="BF184" s="212"/>
      <c r="BG184" s="212"/>
      <c r="BH184" s="212"/>
      <c r="BI184" s="212"/>
      <c r="BJ184" s="212"/>
      <c r="BK184" s="212"/>
      <c r="BL184" s="212"/>
      <c r="BM184" s="212"/>
      <c r="BN184" s="212"/>
      <c r="BO184" s="212"/>
      <c r="BP184" s="212"/>
      <c r="BQ184" s="212"/>
      <c r="BR184" s="212"/>
      <c r="BS184" s="212"/>
    </row>
    <row r="185" ht="12.75">
      <c r="A185" s="216"/>
      <c r="B185" s="212"/>
      <c r="C185" s="212"/>
      <c r="D185" s="212"/>
      <c r="E185" s="212"/>
      <c r="F185" s="212"/>
      <c r="G185" s="212"/>
      <c r="H185" s="212"/>
      <c r="I185" s="212"/>
      <c r="J185" s="212"/>
      <c r="K185" s="212"/>
      <c r="L185" s="212"/>
      <c r="M185" s="212"/>
      <c r="N185" s="212"/>
      <c r="O185" s="212"/>
      <c r="P185" s="212"/>
      <c r="Q185" s="212"/>
      <c r="R185" s="212"/>
      <c r="S185" s="212"/>
      <c r="T185" s="212"/>
      <c r="U185" s="212"/>
      <c r="V185" s="212"/>
      <c r="W185" s="212"/>
      <c r="X185" s="212"/>
      <c r="Y185" s="212"/>
      <c r="Z185" s="212"/>
      <c r="AA185" s="212"/>
      <c r="AB185" s="212"/>
      <c r="AC185" s="212"/>
      <c r="AD185" s="212"/>
      <c r="AE185" s="212"/>
      <c r="AF185" s="212"/>
      <c r="AG185" s="212"/>
      <c r="AH185" s="212"/>
      <c r="AI185" s="212"/>
      <c r="AJ185" s="212"/>
      <c r="AK185" s="212"/>
      <c r="AL185" s="212"/>
      <c r="AM185" s="212"/>
      <c r="AN185" s="212"/>
      <c r="AO185" s="212"/>
      <c r="AP185" s="212"/>
      <c r="AT185" s="212"/>
      <c r="AU185" s="212"/>
      <c r="AV185" s="212"/>
      <c r="AW185" s="212"/>
      <c r="AX185" s="212"/>
      <c r="AY185" s="212"/>
      <c r="AZ185" s="212"/>
      <c r="BA185" s="212"/>
      <c r="BB185" s="212"/>
      <c r="BC185" s="212"/>
      <c r="BD185" s="212"/>
      <c r="BE185" s="212"/>
      <c r="BF185" s="212"/>
      <c r="BG185" s="212"/>
      <c r="BH185" s="212"/>
      <c r="BI185" s="212"/>
      <c r="BJ185" s="212"/>
      <c r="BK185" s="212"/>
      <c r="BL185" s="212"/>
      <c r="BM185" s="212"/>
      <c r="BN185" s="212"/>
      <c r="BO185" s="212"/>
      <c r="BP185" s="212"/>
      <c r="BQ185" s="212"/>
      <c r="BR185" s="212"/>
      <c r="BS185" s="212"/>
    </row>
    <row r="186" ht="12.75">
      <c r="A186" s="216"/>
      <c r="B186" s="212"/>
      <c r="C186" s="212"/>
      <c r="D186" s="212"/>
      <c r="E186" s="212"/>
      <c r="F186" s="212"/>
      <c r="G186" s="212"/>
      <c r="H186" s="212"/>
      <c r="I186" s="212"/>
      <c r="J186" s="212"/>
      <c r="K186" s="212"/>
      <c r="L186" s="212"/>
      <c r="M186" s="212"/>
      <c r="N186" s="212"/>
      <c r="O186" s="212"/>
      <c r="P186" s="212"/>
      <c r="Q186" s="212"/>
      <c r="R186" s="212"/>
      <c r="S186" s="212"/>
      <c r="T186" s="212"/>
      <c r="U186" s="212"/>
      <c r="V186" s="212"/>
      <c r="W186" s="212"/>
      <c r="X186" s="212"/>
      <c r="Y186" s="212"/>
      <c r="Z186" s="212"/>
      <c r="AA186" s="212"/>
      <c r="AB186" s="212"/>
      <c r="AC186" s="212"/>
      <c r="AD186" s="212"/>
      <c r="AE186" s="212"/>
      <c r="AF186" s="212"/>
      <c r="AG186" s="212"/>
      <c r="AH186" s="212"/>
      <c r="AI186" s="212"/>
      <c r="AJ186" s="212"/>
      <c r="AK186" s="212"/>
      <c r="AL186" s="212"/>
      <c r="AM186" s="212"/>
      <c r="AN186" s="212"/>
      <c r="AO186" s="212"/>
      <c r="AP186" s="212"/>
      <c r="AT186" s="212"/>
      <c r="AU186" s="212"/>
      <c r="AV186" s="212"/>
      <c r="AW186" s="212"/>
      <c r="AX186" s="212"/>
      <c r="AY186" s="212"/>
      <c r="AZ186" s="212"/>
      <c r="BA186" s="212"/>
      <c r="BB186" s="212"/>
      <c r="BC186" s="212"/>
      <c r="BD186" s="212"/>
      <c r="BE186" s="212"/>
      <c r="BF186" s="212"/>
      <c r="BG186" s="212"/>
      <c r="BH186" s="212"/>
      <c r="BI186" s="212"/>
      <c r="BJ186" s="212"/>
      <c r="BK186" s="212"/>
      <c r="BL186" s="212"/>
      <c r="BM186" s="212"/>
      <c r="BN186" s="212"/>
      <c r="BO186" s="212"/>
      <c r="BP186" s="212"/>
      <c r="BQ186" s="212"/>
      <c r="BR186" s="212"/>
      <c r="BS186" s="212"/>
    </row>
    <row r="187" ht="12.75">
      <c r="A187" s="216"/>
      <c r="B187" s="212"/>
      <c r="C187" s="212"/>
      <c r="D187" s="212"/>
      <c r="E187" s="212"/>
      <c r="F187" s="212"/>
      <c r="G187" s="212"/>
      <c r="H187" s="212"/>
      <c r="I187" s="212"/>
      <c r="J187" s="212"/>
      <c r="K187" s="212"/>
      <c r="L187" s="212"/>
      <c r="M187" s="212"/>
      <c r="N187" s="212"/>
      <c r="O187" s="212"/>
      <c r="P187" s="212"/>
      <c r="Q187" s="212"/>
      <c r="R187" s="212"/>
      <c r="S187" s="212"/>
      <c r="T187" s="212"/>
      <c r="U187" s="212"/>
      <c r="V187" s="212"/>
      <c r="W187" s="212"/>
      <c r="X187" s="212"/>
      <c r="Y187" s="212"/>
      <c r="Z187" s="212"/>
      <c r="AA187" s="212"/>
      <c r="AB187" s="212"/>
      <c r="AC187" s="212"/>
      <c r="AD187" s="212"/>
      <c r="AE187" s="212"/>
      <c r="AF187" s="212"/>
      <c r="AG187" s="212"/>
      <c r="AH187" s="212"/>
      <c r="AI187" s="212"/>
      <c r="AJ187" s="212"/>
      <c r="AK187" s="212"/>
      <c r="AL187" s="212"/>
      <c r="AM187" s="212"/>
      <c r="AN187" s="212"/>
      <c r="AO187" s="212"/>
      <c r="AP187" s="212"/>
      <c r="AT187" s="212"/>
      <c r="AU187" s="212"/>
      <c r="AV187" s="212"/>
      <c r="AW187" s="212"/>
      <c r="AX187" s="212"/>
      <c r="AY187" s="212"/>
      <c r="AZ187" s="212"/>
      <c r="BA187" s="212"/>
      <c r="BB187" s="212"/>
      <c r="BC187" s="212"/>
      <c r="BD187" s="212"/>
      <c r="BE187" s="212"/>
      <c r="BF187" s="212"/>
      <c r="BG187" s="212"/>
      <c r="BH187" s="212"/>
      <c r="BI187" s="212"/>
      <c r="BJ187" s="212"/>
      <c r="BK187" s="212"/>
      <c r="BL187" s="212"/>
      <c r="BM187" s="212"/>
      <c r="BN187" s="212"/>
      <c r="BO187" s="212"/>
      <c r="BP187" s="212"/>
      <c r="BQ187" s="212"/>
      <c r="BR187" s="212"/>
      <c r="BS187" s="212"/>
    </row>
    <row r="188" ht="12.75">
      <c r="A188" s="216"/>
      <c r="B188" s="212"/>
      <c r="C188" s="212"/>
      <c r="D188" s="212"/>
      <c r="E188" s="212"/>
      <c r="F188" s="212"/>
      <c r="G188" s="212"/>
      <c r="H188" s="212"/>
      <c r="I188" s="212"/>
      <c r="J188" s="212"/>
      <c r="K188" s="212"/>
      <c r="L188" s="212"/>
      <c r="M188" s="212"/>
      <c r="N188" s="212"/>
      <c r="O188" s="212"/>
      <c r="P188" s="212"/>
      <c r="Q188" s="212"/>
      <c r="R188" s="212"/>
      <c r="S188" s="212"/>
      <c r="T188" s="212"/>
      <c r="U188" s="212"/>
      <c r="V188" s="212"/>
      <c r="W188" s="212"/>
      <c r="X188" s="212"/>
      <c r="Y188" s="212"/>
      <c r="Z188" s="212"/>
      <c r="AA188" s="212"/>
      <c r="AB188" s="212"/>
      <c r="AC188" s="212"/>
      <c r="AD188" s="212"/>
      <c r="AE188" s="212"/>
      <c r="AF188" s="212"/>
      <c r="AG188" s="212"/>
      <c r="AH188" s="212"/>
      <c r="AI188" s="212"/>
      <c r="AJ188" s="212"/>
      <c r="AK188" s="212"/>
      <c r="AL188" s="212"/>
      <c r="AM188" s="212"/>
      <c r="AN188" s="212"/>
      <c r="AO188" s="212"/>
      <c r="AP188" s="212"/>
      <c r="AT188" s="212"/>
      <c r="AU188" s="212"/>
      <c r="AV188" s="212"/>
      <c r="AW188" s="212"/>
      <c r="AX188" s="212"/>
      <c r="AY188" s="212"/>
      <c r="AZ188" s="212"/>
      <c r="BA188" s="212"/>
      <c r="BB188" s="212"/>
      <c r="BC188" s="212"/>
      <c r="BD188" s="212"/>
      <c r="BE188" s="212"/>
      <c r="BF188" s="212"/>
      <c r="BG188" s="212"/>
      <c r="BH188" s="212"/>
      <c r="BI188" s="212"/>
      <c r="BJ188" s="212"/>
      <c r="BK188" s="212"/>
      <c r="BL188" s="212"/>
      <c r="BM188" s="212"/>
      <c r="BN188" s="212"/>
      <c r="BO188" s="212"/>
      <c r="BP188" s="212"/>
      <c r="BQ188" s="212"/>
      <c r="BR188" s="212"/>
      <c r="BS188" s="212"/>
    </row>
    <row r="189" ht="12.75">
      <c r="A189" s="216"/>
      <c r="B189" s="212"/>
      <c r="C189" s="212"/>
      <c r="D189" s="212"/>
      <c r="E189" s="212"/>
      <c r="F189" s="212"/>
      <c r="G189" s="212"/>
      <c r="H189" s="212"/>
      <c r="I189" s="212"/>
      <c r="J189" s="212"/>
      <c r="K189" s="212"/>
      <c r="L189" s="212"/>
      <c r="M189" s="212"/>
      <c r="N189" s="212"/>
      <c r="O189" s="212"/>
      <c r="P189" s="212"/>
      <c r="Q189" s="212"/>
      <c r="R189" s="212"/>
      <c r="S189" s="212"/>
      <c r="T189" s="212"/>
      <c r="U189" s="212"/>
      <c r="V189" s="212"/>
      <c r="W189" s="212"/>
      <c r="X189" s="212"/>
      <c r="Y189" s="212"/>
      <c r="Z189" s="212"/>
      <c r="AA189" s="212"/>
      <c r="AB189" s="212"/>
      <c r="AC189" s="212"/>
      <c r="AD189" s="212"/>
      <c r="AE189" s="212"/>
      <c r="AF189" s="212"/>
      <c r="AG189" s="212"/>
      <c r="AH189" s="212"/>
      <c r="AI189" s="212"/>
      <c r="AJ189" s="212"/>
      <c r="AK189" s="212"/>
      <c r="AL189" s="212"/>
      <c r="AM189" s="212"/>
      <c r="AN189" s="212"/>
      <c r="AO189" s="212"/>
      <c r="AP189" s="212"/>
      <c r="AT189" s="212"/>
      <c r="AU189" s="212"/>
      <c r="AV189" s="212"/>
      <c r="AW189" s="212"/>
      <c r="AX189" s="212"/>
      <c r="AY189" s="212"/>
      <c r="AZ189" s="212"/>
      <c r="BA189" s="212"/>
      <c r="BB189" s="212"/>
      <c r="BC189" s="212"/>
      <c r="BD189" s="212"/>
      <c r="BE189" s="212"/>
      <c r="BF189" s="212"/>
      <c r="BG189" s="212"/>
      <c r="BH189" s="212"/>
      <c r="BI189" s="212"/>
      <c r="BJ189" s="212"/>
      <c r="BK189" s="212"/>
      <c r="BL189" s="212"/>
      <c r="BM189" s="212"/>
      <c r="BN189" s="212"/>
      <c r="BO189" s="212"/>
      <c r="BP189" s="212"/>
      <c r="BQ189" s="212"/>
      <c r="BR189" s="212"/>
      <c r="BS189" s="212"/>
    </row>
    <row r="190" ht="12.75">
      <c r="A190" s="216"/>
      <c r="B190" s="212"/>
      <c r="C190" s="212"/>
      <c r="D190" s="212"/>
      <c r="E190" s="212"/>
      <c r="F190" s="212"/>
      <c r="G190" s="212"/>
      <c r="H190" s="212"/>
      <c r="I190" s="212"/>
      <c r="J190" s="212"/>
      <c r="K190" s="212"/>
      <c r="L190" s="212"/>
      <c r="M190" s="212"/>
      <c r="N190" s="212"/>
      <c r="O190" s="212"/>
      <c r="P190" s="212"/>
      <c r="Q190" s="212"/>
      <c r="R190" s="212"/>
      <c r="S190" s="212"/>
      <c r="T190" s="212"/>
      <c r="U190" s="212"/>
      <c r="V190" s="212"/>
      <c r="W190" s="212"/>
      <c r="X190" s="212"/>
      <c r="Y190" s="212"/>
      <c r="Z190" s="212"/>
      <c r="AA190" s="212"/>
      <c r="AB190" s="212"/>
      <c r="AC190" s="212"/>
      <c r="AD190" s="212"/>
      <c r="AE190" s="212"/>
      <c r="AF190" s="212"/>
      <c r="AG190" s="212"/>
      <c r="AH190" s="212"/>
      <c r="AI190" s="212"/>
      <c r="AJ190" s="212"/>
      <c r="AK190" s="212"/>
      <c r="AL190" s="212"/>
      <c r="AM190" s="212"/>
      <c r="AN190" s="212"/>
      <c r="AO190" s="212"/>
      <c r="AP190" s="212"/>
      <c r="AT190" s="212"/>
      <c r="AU190" s="212"/>
      <c r="AV190" s="212"/>
      <c r="AW190" s="212"/>
      <c r="AX190" s="212"/>
      <c r="AY190" s="212"/>
      <c r="AZ190" s="212"/>
      <c r="BA190" s="212"/>
      <c r="BB190" s="212"/>
      <c r="BC190" s="212"/>
      <c r="BD190" s="212"/>
      <c r="BE190" s="212"/>
      <c r="BF190" s="212"/>
      <c r="BG190" s="212"/>
      <c r="BH190" s="212"/>
      <c r="BI190" s="212"/>
      <c r="BJ190" s="212"/>
      <c r="BK190" s="212"/>
      <c r="BL190" s="212"/>
      <c r="BM190" s="212"/>
      <c r="BN190" s="212"/>
      <c r="BO190" s="212"/>
      <c r="BP190" s="212"/>
      <c r="BQ190" s="212"/>
      <c r="BR190" s="212"/>
      <c r="BS190" s="212"/>
    </row>
    <row r="191" ht="12.75">
      <c r="A191" s="216"/>
      <c r="B191" s="212"/>
      <c r="C191" s="212"/>
      <c r="D191" s="212"/>
      <c r="E191" s="212"/>
      <c r="F191" s="212"/>
      <c r="G191" s="212"/>
      <c r="H191" s="212"/>
      <c r="I191" s="212"/>
      <c r="J191" s="212"/>
      <c r="K191" s="212"/>
      <c r="L191" s="212"/>
      <c r="M191" s="212"/>
      <c r="N191" s="212"/>
      <c r="O191" s="212"/>
      <c r="P191" s="212"/>
      <c r="Q191" s="212"/>
      <c r="R191" s="212"/>
      <c r="S191" s="212"/>
      <c r="T191" s="212"/>
      <c r="U191" s="212"/>
      <c r="V191" s="212"/>
      <c r="W191" s="212"/>
      <c r="X191" s="212"/>
      <c r="Y191" s="212"/>
      <c r="Z191" s="212"/>
      <c r="AA191" s="212"/>
      <c r="AB191" s="212"/>
      <c r="AC191" s="212"/>
      <c r="AD191" s="212"/>
      <c r="AE191" s="212"/>
      <c r="AF191" s="212"/>
      <c r="AG191" s="212"/>
      <c r="AH191" s="212"/>
      <c r="AI191" s="212"/>
      <c r="AJ191" s="212"/>
      <c r="AK191" s="212"/>
      <c r="AL191" s="212"/>
      <c r="AM191" s="212"/>
      <c r="AN191" s="212"/>
      <c r="AO191" s="212"/>
      <c r="AP191" s="212"/>
      <c r="AT191" s="212"/>
      <c r="AU191" s="212"/>
      <c r="AV191" s="212"/>
      <c r="AW191" s="212"/>
      <c r="AX191" s="212"/>
      <c r="AY191" s="212"/>
      <c r="AZ191" s="212"/>
      <c r="BA191" s="212"/>
      <c r="BB191" s="212"/>
      <c r="BC191" s="212"/>
      <c r="BD191" s="212"/>
      <c r="BE191" s="212"/>
      <c r="BF191" s="212"/>
      <c r="BG191" s="212"/>
      <c r="BH191" s="212"/>
      <c r="BI191" s="212"/>
      <c r="BJ191" s="212"/>
      <c r="BK191" s="212"/>
      <c r="BL191" s="212"/>
      <c r="BM191" s="212"/>
      <c r="BN191" s="212"/>
      <c r="BO191" s="212"/>
      <c r="BP191" s="212"/>
      <c r="BQ191" s="212"/>
      <c r="BR191" s="212"/>
      <c r="BS191" s="212"/>
    </row>
    <row r="192" ht="12.75">
      <c r="A192" s="216"/>
      <c r="B192" s="212"/>
      <c r="C192" s="212"/>
      <c r="D192" s="212"/>
      <c r="E192" s="212"/>
      <c r="F192" s="212"/>
      <c r="G192" s="212"/>
      <c r="H192" s="212"/>
      <c r="I192" s="212"/>
      <c r="J192" s="212"/>
      <c r="K192" s="212"/>
      <c r="L192" s="212"/>
      <c r="M192" s="212"/>
      <c r="N192" s="212"/>
      <c r="O192" s="212"/>
      <c r="P192" s="212"/>
      <c r="Q192" s="212"/>
      <c r="R192" s="212"/>
      <c r="S192" s="212"/>
      <c r="T192" s="212"/>
      <c r="U192" s="212"/>
      <c r="V192" s="212"/>
      <c r="W192" s="212"/>
      <c r="X192" s="212"/>
      <c r="Y192" s="212"/>
      <c r="Z192" s="212"/>
      <c r="AA192" s="212"/>
      <c r="AB192" s="212"/>
      <c r="AC192" s="212"/>
      <c r="AD192" s="212"/>
      <c r="AE192" s="212"/>
      <c r="AF192" s="212"/>
      <c r="AG192" s="212"/>
      <c r="AH192" s="212"/>
      <c r="AI192" s="212"/>
      <c r="AJ192" s="212"/>
      <c r="AK192" s="212"/>
      <c r="AL192" s="212"/>
      <c r="AM192" s="212"/>
      <c r="AN192" s="212"/>
      <c r="AO192" s="212"/>
      <c r="AP192" s="212"/>
      <c r="AT192" s="212"/>
      <c r="AU192" s="212"/>
      <c r="AV192" s="212"/>
      <c r="AW192" s="212"/>
      <c r="AX192" s="212"/>
      <c r="AY192" s="212"/>
      <c r="AZ192" s="212"/>
      <c r="BA192" s="212"/>
      <c r="BB192" s="212"/>
      <c r="BC192" s="212"/>
      <c r="BD192" s="212"/>
      <c r="BE192" s="212"/>
      <c r="BF192" s="212"/>
      <c r="BG192" s="212"/>
      <c r="BH192" s="212"/>
      <c r="BI192" s="212"/>
      <c r="BJ192" s="212"/>
      <c r="BK192" s="212"/>
      <c r="BL192" s="212"/>
      <c r="BM192" s="212"/>
      <c r="BN192" s="212"/>
      <c r="BO192" s="212"/>
      <c r="BP192" s="212"/>
      <c r="BQ192" s="212"/>
      <c r="BR192" s="212"/>
      <c r="BS192" s="212"/>
    </row>
    <row r="193" ht="12.75">
      <c r="A193" s="216"/>
      <c r="B193" s="212"/>
      <c r="C193" s="212"/>
      <c r="D193" s="212"/>
      <c r="E193" s="212"/>
      <c r="F193" s="212"/>
      <c r="G193" s="212"/>
      <c r="H193" s="212"/>
      <c r="I193" s="212"/>
      <c r="J193" s="212"/>
      <c r="K193" s="212"/>
      <c r="L193" s="212"/>
      <c r="M193" s="212"/>
      <c r="N193" s="212"/>
      <c r="O193" s="212"/>
      <c r="P193" s="212"/>
      <c r="Q193" s="212"/>
      <c r="R193" s="212"/>
      <c r="S193" s="212"/>
      <c r="T193" s="212"/>
      <c r="U193" s="212"/>
      <c r="V193" s="212"/>
      <c r="W193" s="212"/>
      <c r="X193" s="212"/>
      <c r="Y193" s="212"/>
      <c r="Z193" s="212"/>
      <c r="AA193" s="212"/>
      <c r="AB193" s="212"/>
      <c r="AC193" s="212"/>
      <c r="AD193" s="212"/>
      <c r="AE193" s="212"/>
      <c r="AF193" s="212"/>
      <c r="AG193" s="212"/>
      <c r="AH193" s="212"/>
      <c r="AI193" s="212"/>
      <c r="AJ193" s="212"/>
      <c r="AK193" s="212"/>
      <c r="AL193" s="212"/>
      <c r="AM193" s="212"/>
      <c r="AN193" s="212"/>
      <c r="AO193" s="212"/>
      <c r="AP193" s="212"/>
      <c r="AT193" s="212"/>
      <c r="AU193" s="212"/>
      <c r="AV193" s="212"/>
      <c r="AW193" s="212"/>
      <c r="AX193" s="212"/>
      <c r="AY193" s="212"/>
      <c r="AZ193" s="212"/>
      <c r="BA193" s="212"/>
      <c r="BB193" s="212"/>
      <c r="BC193" s="212"/>
      <c r="BD193" s="212"/>
      <c r="BE193" s="212"/>
      <c r="BF193" s="212"/>
      <c r="BG193" s="212"/>
      <c r="BH193" s="212"/>
      <c r="BI193" s="212"/>
      <c r="BJ193" s="212"/>
      <c r="BK193" s="212"/>
      <c r="BL193" s="212"/>
      <c r="BM193" s="212"/>
      <c r="BN193" s="212"/>
      <c r="BO193" s="212"/>
      <c r="BP193" s="212"/>
      <c r="BQ193" s="212"/>
      <c r="BR193" s="212"/>
      <c r="BS193" s="212"/>
    </row>
    <row r="194" ht="12.75">
      <c r="A194" s="216"/>
      <c r="B194" s="212"/>
      <c r="C194" s="212"/>
      <c r="D194" s="212"/>
      <c r="E194" s="212"/>
      <c r="F194" s="212"/>
      <c r="G194" s="212"/>
      <c r="H194" s="212"/>
      <c r="I194" s="212"/>
      <c r="J194" s="212"/>
      <c r="K194" s="212"/>
      <c r="L194" s="212"/>
      <c r="M194" s="212"/>
      <c r="N194" s="212"/>
      <c r="O194" s="212"/>
      <c r="P194" s="212"/>
      <c r="Q194" s="212"/>
      <c r="R194" s="212"/>
      <c r="S194" s="212"/>
      <c r="T194" s="212"/>
      <c r="U194" s="212"/>
      <c r="V194" s="212"/>
      <c r="W194" s="212"/>
      <c r="X194" s="212"/>
      <c r="Y194" s="212"/>
      <c r="Z194" s="212"/>
      <c r="AA194" s="212"/>
      <c r="AB194" s="212"/>
      <c r="AC194" s="212"/>
      <c r="AD194" s="212"/>
      <c r="AE194" s="212"/>
      <c r="AF194" s="212"/>
      <c r="AG194" s="212"/>
      <c r="AH194" s="212"/>
      <c r="AI194" s="212"/>
      <c r="AJ194" s="212"/>
      <c r="AK194" s="212"/>
      <c r="AL194" s="212"/>
      <c r="AM194" s="212"/>
      <c r="AN194" s="212"/>
      <c r="AO194" s="212"/>
      <c r="AP194" s="212"/>
      <c r="AT194" s="212"/>
      <c r="AU194" s="212"/>
      <c r="AV194" s="212"/>
      <c r="AW194" s="212"/>
      <c r="AX194" s="212"/>
      <c r="AY194" s="212"/>
      <c r="AZ194" s="212"/>
      <c r="BA194" s="212"/>
      <c r="BB194" s="212"/>
      <c r="BC194" s="212"/>
      <c r="BD194" s="212"/>
      <c r="BE194" s="212"/>
      <c r="BF194" s="212"/>
      <c r="BG194" s="212"/>
      <c r="BH194" s="212"/>
      <c r="BI194" s="212"/>
      <c r="BJ194" s="212"/>
      <c r="BK194" s="212"/>
      <c r="BL194" s="212"/>
      <c r="BM194" s="212"/>
      <c r="BN194" s="212"/>
      <c r="BO194" s="212"/>
      <c r="BP194" s="212"/>
      <c r="BQ194" s="212"/>
      <c r="BR194" s="212"/>
      <c r="BS194" s="212"/>
    </row>
    <row r="195" ht="12.75">
      <c r="A195" s="216"/>
      <c r="B195" s="212"/>
      <c r="C195" s="212"/>
      <c r="D195" s="212"/>
      <c r="E195" s="212"/>
      <c r="F195" s="212"/>
      <c r="G195" s="212"/>
      <c r="H195" s="212"/>
      <c r="I195" s="212"/>
      <c r="J195" s="212"/>
      <c r="K195" s="212"/>
      <c r="L195" s="212"/>
      <c r="M195" s="212"/>
      <c r="N195" s="212"/>
      <c r="O195" s="212"/>
      <c r="P195" s="212"/>
      <c r="Q195" s="212"/>
      <c r="R195" s="212"/>
      <c r="S195" s="212"/>
      <c r="T195" s="212"/>
      <c r="U195" s="212"/>
      <c r="V195" s="212"/>
      <c r="W195" s="212"/>
      <c r="X195" s="212"/>
      <c r="Y195" s="212"/>
      <c r="Z195" s="212"/>
      <c r="AA195" s="212"/>
      <c r="AB195" s="212"/>
      <c r="AC195" s="212"/>
      <c r="AD195" s="212"/>
      <c r="AE195" s="212"/>
      <c r="AF195" s="212"/>
      <c r="AG195" s="212"/>
      <c r="AH195" s="212"/>
      <c r="AI195" s="212"/>
      <c r="AJ195" s="212"/>
      <c r="AK195" s="212"/>
      <c r="AL195" s="212"/>
      <c r="AM195" s="212"/>
      <c r="AN195" s="212"/>
      <c r="AO195" s="212"/>
      <c r="AP195" s="212"/>
      <c r="AT195" s="212"/>
      <c r="AU195" s="212"/>
      <c r="AV195" s="212"/>
      <c r="AW195" s="212"/>
      <c r="AX195" s="212"/>
      <c r="AY195" s="212"/>
      <c r="AZ195" s="212"/>
      <c r="BA195" s="212"/>
      <c r="BB195" s="212"/>
      <c r="BC195" s="212"/>
      <c r="BD195" s="212"/>
      <c r="BE195" s="212"/>
      <c r="BF195" s="212"/>
      <c r="BG195" s="212"/>
      <c r="BH195" s="212"/>
      <c r="BI195" s="212"/>
      <c r="BJ195" s="212"/>
      <c r="BK195" s="212"/>
      <c r="BL195" s="212"/>
      <c r="BM195" s="212"/>
      <c r="BN195" s="212"/>
      <c r="BO195" s="212"/>
      <c r="BP195" s="212"/>
      <c r="BQ195" s="212"/>
      <c r="BR195" s="212"/>
      <c r="BS195" s="212"/>
    </row>
    <row r="196" ht="12.75">
      <c r="A196" s="216"/>
      <c r="B196" s="212"/>
      <c r="C196" s="212"/>
      <c r="D196" s="212"/>
      <c r="E196" s="212"/>
      <c r="F196" s="212"/>
      <c r="G196" s="212"/>
      <c r="H196" s="212"/>
      <c r="I196" s="212"/>
      <c r="J196" s="212"/>
      <c r="K196" s="212"/>
      <c r="L196" s="212"/>
      <c r="M196" s="212"/>
      <c r="N196" s="212"/>
      <c r="O196" s="212"/>
      <c r="P196" s="212"/>
      <c r="Q196" s="212"/>
      <c r="R196" s="212"/>
      <c r="S196" s="212"/>
      <c r="T196" s="212"/>
      <c r="U196" s="212"/>
      <c r="V196" s="212"/>
      <c r="W196" s="212"/>
      <c r="X196" s="212"/>
      <c r="Y196" s="212"/>
      <c r="Z196" s="212"/>
      <c r="AA196" s="212"/>
      <c r="AB196" s="212"/>
      <c r="AC196" s="212"/>
      <c r="AD196" s="212"/>
      <c r="AE196" s="212"/>
      <c r="AF196" s="212"/>
      <c r="AG196" s="212"/>
      <c r="AH196" s="212"/>
      <c r="AI196" s="212"/>
      <c r="AJ196" s="212"/>
      <c r="AK196" s="212"/>
      <c r="AL196" s="212"/>
      <c r="AM196" s="212"/>
      <c r="AN196" s="212"/>
      <c r="AO196" s="212"/>
      <c r="AP196" s="212"/>
      <c r="AT196" s="212"/>
      <c r="AU196" s="212"/>
      <c r="AV196" s="212"/>
      <c r="AW196" s="212"/>
      <c r="AX196" s="212"/>
      <c r="AY196" s="212"/>
      <c r="AZ196" s="212"/>
      <c r="BA196" s="212"/>
      <c r="BB196" s="212"/>
      <c r="BC196" s="212"/>
      <c r="BD196" s="212"/>
      <c r="BE196" s="212"/>
      <c r="BF196" s="212"/>
      <c r="BG196" s="212"/>
      <c r="BH196" s="212"/>
      <c r="BI196" s="212"/>
      <c r="BJ196" s="212"/>
      <c r="BK196" s="212"/>
      <c r="BL196" s="212"/>
      <c r="BM196" s="212"/>
      <c r="BN196" s="212"/>
      <c r="BO196" s="212"/>
      <c r="BP196" s="212"/>
      <c r="BQ196" s="212"/>
      <c r="BR196" s="212"/>
      <c r="BS196" s="212"/>
    </row>
    <row r="197" ht="12.75">
      <c r="A197" s="216"/>
      <c r="B197" s="212"/>
      <c r="C197" s="212"/>
      <c r="D197" s="212"/>
      <c r="E197" s="212"/>
      <c r="F197" s="212"/>
      <c r="G197" s="212"/>
      <c r="H197" s="212"/>
      <c r="I197" s="212"/>
      <c r="J197" s="212"/>
      <c r="K197" s="212"/>
      <c r="L197" s="212"/>
      <c r="M197" s="212"/>
      <c r="N197" s="212"/>
      <c r="O197" s="212"/>
      <c r="P197" s="212"/>
      <c r="Q197" s="212"/>
      <c r="R197" s="212"/>
      <c r="S197" s="212"/>
      <c r="T197" s="212"/>
      <c r="U197" s="212"/>
      <c r="V197" s="212"/>
      <c r="W197" s="212"/>
      <c r="X197" s="212"/>
      <c r="Y197" s="212"/>
      <c r="Z197" s="212"/>
      <c r="AA197" s="212"/>
      <c r="AB197" s="212"/>
      <c r="AC197" s="212"/>
      <c r="AD197" s="212"/>
      <c r="AE197" s="212"/>
      <c r="AF197" s="212"/>
      <c r="AG197" s="212"/>
      <c r="AH197" s="212"/>
      <c r="AI197" s="212"/>
      <c r="AJ197" s="212"/>
      <c r="AK197" s="212"/>
      <c r="AL197" s="212"/>
      <c r="AM197" s="212"/>
      <c r="AN197" s="212"/>
      <c r="AO197" s="212"/>
      <c r="AP197" s="212"/>
      <c r="AT197" s="212"/>
      <c r="AU197" s="212"/>
      <c r="AV197" s="212"/>
      <c r="AW197" s="212"/>
      <c r="AX197" s="212"/>
      <c r="AY197" s="212"/>
      <c r="AZ197" s="212"/>
      <c r="BA197" s="212"/>
      <c r="BB197" s="212"/>
      <c r="BC197" s="212"/>
      <c r="BD197" s="212"/>
      <c r="BE197" s="212"/>
      <c r="BF197" s="212"/>
      <c r="BG197" s="212"/>
      <c r="BH197" s="212"/>
      <c r="BI197" s="212"/>
      <c r="BJ197" s="212"/>
      <c r="BK197" s="212"/>
      <c r="BL197" s="212"/>
      <c r="BM197" s="212"/>
      <c r="BN197" s="212"/>
      <c r="BO197" s="212"/>
      <c r="BP197" s="212"/>
      <c r="BQ197" s="212"/>
      <c r="BR197" s="212"/>
      <c r="BS197" s="212"/>
    </row>
    <row r="198" ht="12.75">
      <c r="A198" s="216"/>
      <c r="B198" s="212"/>
      <c r="C198" s="212"/>
      <c r="D198" s="212"/>
      <c r="E198" s="212"/>
      <c r="F198" s="212"/>
      <c r="G198" s="212"/>
      <c r="H198" s="212"/>
      <c r="I198" s="212"/>
      <c r="J198" s="212"/>
      <c r="K198" s="212"/>
      <c r="L198" s="212"/>
      <c r="M198" s="212"/>
      <c r="N198" s="212"/>
      <c r="O198" s="212"/>
      <c r="P198" s="212"/>
      <c r="Q198" s="212"/>
      <c r="R198" s="212"/>
      <c r="S198" s="212"/>
      <c r="T198" s="212"/>
      <c r="U198" s="212"/>
      <c r="V198" s="212"/>
      <c r="W198" s="212"/>
      <c r="X198" s="212"/>
      <c r="Y198" s="212"/>
      <c r="Z198" s="212"/>
      <c r="AA198" s="212"/>
      <c r="AB198" s="212"/>
      <c r="AC198" s="212"/>
      <c r="AD198" s="212"/>
      <c r="AE198" s="212"/>
      <c r="AF198" s="212"/>
      <c r="AG198" s="212"/>
      <c r="AH198" s="212"/>
      <c r="AI198" s="212"/>
      <c r="AJ198" s="212"/>
      <c r="AK198" s="212"/>
      <c r="AL198" s="212"/>
      <c r="AM198" s="212"/>
      <c r="AN198" s="212"/>
      <c r="AO198" s="212"/>
      <c r="AP198" s="212"/>
      <c r="AT198" s="212"/>
      <c r="AU198" s="212"/>
      <c r="AV198" s="212"/>
      <c r="AW198" s="212"/>
      <c r="AX198" s="212"/>
      <c r="AY198" s="212"/>
      <c r="AZ198" s="212"/>
      <c r="BA198" s="212"/>
      <c r="BB198" s="212"/>
      <c r="BC198" s="212"/>
      <c r="BD198" s="212"/>
      <c r="BE198" s="212"/>
      <c r="BF198" s="212"/>
      <c r="BG198" s="212"/>
      <c r="BH198" s="212"/>
      <c r="BI198" s="212"/>
      <c r="BJ198" s="212"/>
      <c r="BK198" s="212"/>
      <c r="BL198" s="212"/>
      <c r="BM198" s="212"/>
      <c r="BN198" s="212"/>
      <c r="BO198" s="212"/>
      <c r="BP198" s="212"/>
      <c r="BQ198" s="212"/>
      <c r="BR198" s="212"/>
      <c r="BS198" s="212"/>
    </row>
    <row r="199" ht="12.75">
      <c r="A199" s="216"/>
      <c r="B199" s="212"/>
      <c r="C199" s="212"/>
      <c r="D199" s="212"/>
      <c r="E199" s="212"/>
      <c r="F199" s="212"/>
      <c r="G199" s="212"/>
      <c r="H199" s="212"/>
      <c r="I199" s="212"/>
      <c r="J199" s="212"/>
      <c r="K199" s="212"/>
      <c r="L199" s="212"/>
      <c r="M199" s="212"/>
      <c r="N199" s="212"/>
      <c r="O199" s="212"/>
      <c r="P199" s="212"/>
      <c r="Q199" s="212"/>
      <c r="R199" s="212"/>
      <c r="S199" s="212"/>
      <c r="T199" s="212"/>
      <c r="U199" s="212"/>
      <c r="V199" s="212"/>
      <c r="W199" s="212"/>
      <c r="X199" s="212"/>
      <c r="Y199" s="212"/>
      <c r="Z199" s="212"/>
      <c r="AA199" s="212"/>
      <c r="AB199" s="212"/>
      <c r="AC199" s="212"/>
      <c r="AD199" s="212"/>
      <c r="AE199" s="212"/>
      <c r="AF199" s="212"/>
      <c r="AG199" s="212"/>
      <c r="AH199" s="212"/>
      <c r="AI199" s="212"/>
      <c r="AJ199" s="212"/>
      <c r="AK199" s="212"/>
      <c r="AL199" s="212"/>
      <c r="AM199" s="212"/>
      <c r="AN199" s="212"/>
      <c r="AO199" s="212"/>
      <c r="AP199" s="212"/>
      <c r="AT199" s="212"/>
      <c r="AU199" s="212"/>
      <c r="AV199" s="212"/>
      <c r="AW199" s="212"/>
      <c r="AX199" s="212"/>
      <c r="AY199" s="212"/>
      <c r="AZ199" s="212"/>
      <c r="BA199" s="212"/>
      <c r="BB199" s="212"/>
      <c r="BC199" s="212"/>
      <c r="BD199" s="212"/>
      <c r="BE199" s="212"/>
      <c r="BF199" s="212"/>
      <c r="BG199" s="212"/>
      <c r="BH199" s="212"/>
      <c r="BI199" s="212"/>
      <c r="BJ199" s="212"/>
      <c r="BK199" s="212"/>
      <c r="BL199" s="212"/>
      <c r="BM199" s="212"/>
      <c r="BN199" s="212"/>
      <c r="BO199" s="212"/>
      <c r="BP199" s="212"/>
      <c r="BQ199" s="212"/>
      <c r="BR199" s="212"/>
      <c r="BS199" s="212"/>
    </row>
    <row r="200" ht="12.75">
      <c r="A200" s="216"/>
      <c r="B200" s="212"/>
      <c r="C200" s="212"/>
      <c r="D200" s="212"/>
      <c r="E200" s="212"/>
      <c r="F200" s="212"/>
      <c r="G200" s="212"/>
      <c r="H200" s="212"/>
      <c r="I200" s="212"/>
      <c r="J200" s="212"/>
      <c r="K200" s="212"/>
      <c r="L200" s="212"/>
      <c r="M200" s="212"/>
      <c r="N200" s="212"/>
      <c r="O200" s="212"/>
      <c r="P200" s="212"/>
      <c r="Q200" s="212"/>
      <c r="R200" s="212"/>
      <c r="S200" s="212"/>
      <c r="T200" s="212"/>
      <c r="U200" s="212"/>
      <c r="V200" s="212"/>
      <c r="W200" s="212"/>
      <c r="X200" s="212"/>
      <c r="Y200" s="212"/>
      <c r="Z200" s="212"/>
      <c r="AA200" s="212"/>
      <c r="AB200" s="212"/>
      <c r="AC200" s="212"/>
      <c r="AD200" s="212"/>
      <c r="AE200" s="212"/>
      <c r="AF200" s="212"/>
      <c r="AG200" s="212"/>
      <c r="AH200" s="212"/>
      <c r="AI200" s="212"/>
      <c r="AJ200" s="212"/>
      <c r="AK200" s="212"/>
      <c r="AL200" s="212"/>
      <c r="AM200" s="212"/>
      <c r="AN200" s="212"/>
      <c r="AO200" s="212"/>
      <c r="AP200" s="212"/>
      <c r="AT200" s="212"/>
      <c r="AU200" s="212"/>
      <c r="AV200" s="212"/>
      <c r="AW200" s="212"/>
      <c r="AX200" s="212"/>
      <c r="AY200" s="212"/>
      <c r="AZ200" s="212"/>
      <c r="BA200" s="212"/>
      <c r="BB200" s="212"/>
      <c r="BC200" s="212"/>
      <c r="BD200" s="212"/>
      <c r="BE200" s="212"/>
      <c r="BF200" s="212"/>
      <c r="BG200" s="212"/>
      <c r="BH200" s="212"/>
      <c r="BI200" s="212"/>
      <c r="BJ200" s="212"/>
      <c r="BK200" s="212"/>
      <c r="BL200" s="212"/>
      <c r="BM200" s="212"/>
      <c r="BN200" s="212"/>
      <c r="BO200" s="212"/>
      <c r="BP200" s="212"/>
      <c r="BQ200" s="212"/>
      <c r="BR200" s="212"/>
      <c r="BS200" s="212"/>
    </row>
    <row r="201" ht="12.75">
      <c r="A201" s="216"/>
      <c r="B201" s="212"/>
      <c r="C201" s="212"/>
      <c r="D201" s="212"/>
      <c r="E201" s="212"/>
      <c r="F201" s="212"/>
      <c r="G201" s="212"/>
      <c r="H201" s="212"/>
      <c r="I201" s="212"/>
      <c r="J201" s="212"/>
      <c r="K201" s="212"/>
      <c r="L201" s="212"/>
      <c r="M201" s="212"/>
      <c r="N201" s="212"/>
      <c r="O201" s="212"/>
      <c r="P201" s="212"/>
      <c r="Q201" s="212"/>
      <c r="R201" s="212"/>
      <c r="S201" s="212"/>
      <c r="T201" s="212"/>
      <c r="U201" s="212"/>
      <c r="V201" s="212"/>
      <c r="W201" s="212"/>
      <c r="X201" s="212"/>
      <c r="Y201" s="212"/>
      <c r="Z201" s="212"/>
      <c r="AA201" s="212"/>
      <c r="AB201" s="212"/>
      <c r="AC201" s="212"/>
      <c r="AD201" s="212"/>
      <c r="AE201" s="212"/>
      <c r="AF201" s="212"/>
      <c r="AG201" s="212"/>
      <c r="AH201" s="212"/>
      <c r="AI201" s="212"/>
      <c r="AJ201" s="212"/>
      <c r="AK201" s="212"/>
      <c r="AL201" s="212"/>
      <c r="AM201" s="212"/>
      <c r="AN201" s="212"/>
      <c r="AO201" s="212"/>
      <c r="AP201" s="212"/>
      <c r="AT201" s="212"/>
      <c r="AU201" s="212"/>
      <c r="AV201" s="212"/>
      <c r="AW201" s="212"/>
      <c r="AX201" s="212"/>
      <c r="AY201" s="212"/>
      <c r="AZ201" s="212"/>
      <c r="BA201" s="212"/>
      <c r="BB201" s="212"/>
      <c r="BC201" s="212"/>
      <c r="BD201" s="212"/>
      <c r="BE201" s="212"/>
      <c r="BF201" s="212"/>
      <c r="BG201" s="212"/>
      <c r="BH201" s="212"/>
      <c r="BI201" s="212"/>
      <c r="BJ201" s="212"/>
      <c r="BK201" s="212"/>
      <c r="BL201" s="212"/>
      <c r="BM201" s="212"/>
      <c r="BN201" s="212"/>
      <c r="BO201" s="212"/>
      <c r="BP201" s="212"/>
      <c r="BQ201" s="212"/>
      <c r="BR201" s="212"/>
      <c r="BS201" s="212"/>
    </row>
    <row r="202" ht="12.75">
      <c r="A202" s="216"/>
      <c r="B202" s="212"/>
      <c r="C202" s="212"/>
      <c r="D202" s="212"/>
      <c r="E202" s="212"/>
      <c r="F202" s="212"/>
      <c r="G202" s="212"/>
      <c r="H202" s="212"/>
      <c r="I202" s="212"/>
      <c r="J202" s="212"/>
      <c r="K202" s="212"/>
      <c r="L202" s="212"/>
      <c r="M202" s="212"/>
      <c r="N202" s="212"/>
      <c r="O202" s="212"/>
      <c r="P202" s="212"/>
      <c r="Q202" s="212"/>
      <c r="R202" s="212"/>
      <c r="S202" s="212"/>
      <c r="T202" s="212"/>
      <c r="U202" s="212"/>
      <c r="V202" s="212"/>
      <c r="W202" s="212"/>
      <c r="X202" s="212"/>
      <c r="Y202" s="212"/>
      <c r="Z202" s="212"/>
      <c r="AA202" s="212"/>
      <c r="AB202" s="212"/>
      <c r="AC202" s="212"/>
      <c r="AD202" s="212"/>
      <c r="AE202" s="212"/>
      <c r="AF202" s="212"/>
      <c r="AG202" s="212"/>
      <c r="AH202" s="212"/>
      <c r="AI202" s="212"/>
      <c r="AJ202" s="212"/>
      <c r="AK202" s="212"/>
      <c r="AL202" s="212"/>
      <c r="AM202" s="212"/>
      <c r="AN202" s="212"/>
      <c r="AO202" s="212"/>
      <c r="AP202" s="212"/>
      <c r="AT202" s="212"/>
      <c r="AU202" s="212"/>
      <c r="AV202" s="212"/>
      <c r="AW202" s="212"/>
      <c r="AX202" s="212"/>
      <c r="AY202" s="212"/>
      <c r="AZ202" s="212"/>
      <c r="BA202" s="212"/>
      <c r="BB202" s="212"/>
      <c r="BC202" s="212"/>
      <c r="BD202" s="212"/>
      <c r="BE202" s="212"/>
      <c r="BF202" s="212"/>
      <c r="BG202" s="212"/>
      <c r="BH202" s="212"/>
      <c r="BI202" s="212"/>
      <c r="BJ202" s="212"/>
      <c r="BK202" s="212"/>
      <c r="BL202" s="212"/>
      <c r="BM202" s="212"/>
      <c r="BN202" s="212"/>
      <c r="BO202" s="212"/>
      <c r="BP202" s="212"/>
      <c r="BQ202" s="212"/>
      <c r="BR202" s="212"/>
      <c r="BS202" s="212"/>
    </row>
    <row r="203" ht="12.75">
      <c r="A203" s="216"/>
      <c r="B203" s="212"/>
      <c r="C203" s="212"/>
      <c r="D203" s="212"/>
      <c r="E203" s="212"/>
      <c r="F203" s="212"/>
      <c r="G203" s="212"/>
      <c r="H203" s="212"/>
      <c r="I203" s="212"/>
      <c r="J203" s="212"/>
      <c r="K203" s="212"/>
      <c r="L203" s="212"/>
      <c r="M203" s="212"/>
      <c r="N203" s="212"/>
      <c r="O203" s="212"/>
      <c r="P203" s="212"/>
      <c r="Q203" s="212"/>
      <c r="R203" s="212"/>
      <c r="S203" s="212"/>
      <c r="T203" s="212"/>
      <c r="U203" s="212"/>
      <c r="V203" s="212"/>
      <c r="W203" s="212"/>
      <c r="X203" s="212"/>
      <c r="Y203" s="212"/>
      <c r="Z203" s="212"/>
      <c r="AA203" s="212"/>
      <c r="AB203" s="212"/>
      <c r="AC203" s="212"/>
      <c r="AD203" s="212"/>
      <c r="AE203" s="212"/>
      <c r="AF203" s="212"/>
      <c r="AG203" s="212"/>
      <c r="AH203" s="212"/>
      <c r="AI203" s="212"/>
      <c r="AJ203" s="212"/>
      <c r="AK203" s="212"/>
      <c r="AL203" s="212"/>
      <c r="AM203" s="212"/>
      <c r="AN203" s="212"/>
      <c r="AO203" s="212"/>
      <c r="AP203" s="212"/>
      <c r="AT203" s="212"/>
      <c r="AU203" s="212"/>
      <c r="AV203" s="212"/>
      <c r="AW203" s="212"/>
      <c r="AX203" s="212"/>
      <c r="AY203" s="212"/>
      <c r="AZ203" s="212"/>
      <c r="BA203" s="212"/>
      <c r="BB203" s="212"/>
      <c r="BC203" s="212"/>
      <c r="BD203" s="212"/>
      <c r="BE203" s="212"/>
      <c r="BF203" s="212"/>
      <c r="BG203" s="212"/>
      <c r="BH203" s="212"/>
      <c r="BI203" s="212"/>
      <c r="BJ203" s="212"/>
      <c r="BK203" s="212"/>
      <c r="BL203" s="212"/>
      <c r="BM203" s="212"/>
      <c r="BN203" s="212"/>
      <c r="BO203" s="212"/>
      <c r="BP203" s="212"/>
      <c r="BQ203" s="212"/>
      <c r="BR203" s="212"/>
      <c r="BS203" s="212"/>
    </row>
    <row r="204" ht="12.75">
      <c r="A204" s="216"/>
      <c r="B204" s="212"/>
      <c r="C204" s="212"/>
      <c r="D204" s="212"/>
      <c r="E204" s="212"/>
      <c r="F204" s="212"/>
      <c r="G204" s="212"/>
      <c r="H204" s="212"/>
      <c r="I204" s="212"/>
      <c r="J204" s="212"/>
      <c r="K204" s="212"/>
      <c r="L204" s="212"/>
      <c r="M204" s="212"/>
      <c r="N204" s="212"/>
      <c r="O204" s="212"/>
      <c r="P204" s="212"/>
      <c r="Q204" s="212"/>
      <c r="R204" s="212"/>
      <c r="S204" s="212"/>
      <c r="T204" s="212"/>
      <c r="U204" s="212"/>
      <c r="V204" s="212"/>
      <c r="W204" s="212"/>
      <c r="X204" s="212"/>
      <c r="Y204" s="212"/>
      <c r="Z204" s="212"/>
      <c r="AA204" s="212"/>
      <c r="AB204" s="212"/>
      <c r="AC204" s="212"/>
      <c r="AD204" s="212"/>
      <c r="AE204" s="212"/>
      <c r="AF204" s="212"/>
      <c r="AG204" s="212"/>
      <c r="AH204" s="212"/>
      <c r="AI204" s="212"/>
      <c r="AJ204" s="212"/>
      <c r="AK204" s="212"/>
      <c r="AL204" s="212"/>
      <c r="AM204" s="212"/>
      <c r="AN204" s="212"/>
      <c r="AO204" s="212"/>
      <c r="AP204" s="212"/>
      <c r="AT204" s="212"/>
      <c r="AU204" s="212"/>
      <c r="AV204" s="212"/>
      <c r="AW204" s="212"/>
      <c r="AX204" s="212"/>
      <c r="AY204" s="212"/>
      <c r="AZ204" s="212"/>
      <c r="BA204" s="212"/>
      <c r="BB204" s="212"/>
      <c r="BC204" s="212"/>
      <c r="BD204" s="212"/>
      <c r="BE204" s="212"/>
      <c r="BF204" s="212"/>
      <c r="BG204" s="212"/>
      <c r="BH204" s="212"/>
      <c r="BI204" s="212"/>
      <c r="BJ204" s="212"/>
      <c r="BK204" s="212"/>
      <c r="BL204" s="212"/>
      <c r="BM204" s="212"/>
      <c r="BN204" s="212"/>
      <c r="BO204" s="212"/>
      <c r="BP204" s="212"/>
      <c r="BQ204" s="212"/>
      <c r="BR204" s="212"/>
      <c r="BS204" s="212"/>
    </row>
    <row r="205" ht="12.75">
      <c r="A205" s="216"/>
      <c r="B205" s="212"/>
      <c r="C205" s="212"/>
      <c r="D205" s="212"/>
      <c r="E205" s="212"/>
      <c r="F205" s="212"/>
      <c r="G205" s="212"/>
      <c r="H205" s="212"/>
      <c r="I205" s="212"/>
      <c r="J205" s="212"/>
      <c r="K205" s="212"/>
      <c r="L205" s="212"/>
      <c r="M205" s="212"/>
      <c r="N205" s="212"/>
      <c r="O205" s="212"/>
      <c r="P205" s="212"/>
      <c r="Q205" s="212"/>
      <c r="R205" s="212"/>
      <c r="S205" s="212"/>
      <c r="T205" s="212"/>
      <c r="U205" s="212"/>
      <c r="V205" s="212"/>
      <c r="W205" s="212"/>
      <c r="X205" s="212"/>
      <c r="Y205" s="212"/>
      <c r="Z205" s="212"/>
      <c r="AA205" s="212"/>
      <c r="AB205" s="212"/>
      <c r="AC205" s="212"/>
      <c r="AD205" s="212"/>
      <c r="AE205" s="212"/>
      <c r="AF205" s="212"/>
      <c r="AG205" s="212"/>
      <c r="AH205" s="212"/>
      <c r="AI205" s="212"/>
      <c r="AJ205" s="212"/>
      <c r="AK205" s="212"/>
      <c r="AL205" s="212"/>
      <c r="AM205" s="212"/>
      <c r="AN205" s="212"/>
      <c r="AO205" s="212"/>
      <c r="AP205" s="212"/>
      <c r="AT205" s="212"/>
      <c r="AU205" s="212"/>
      <c r="AV205" s="212"/>
      <c r="AW205" s="212"/>
      <c r="AX205" s="212"/>
      <c r="AY205" s="212"/>
      <c r="AZ205" s="212"/>
      <c r="BA205" s="212"/>
      <c r="BB205" s="212"/>
      <c r="BC205" s="212"/>
      <c r="BD205" s="212"/>
      <c r="BE205" s="212"/>
      <c r="BF205" s="212"/>
      <c r="BG205" s="212"/>
      <c r="BH205" s="212"/>
      <c r="BI205" s="212"/>
      <c r="BJ205" s="212"/>
      <c r="BK205" s="212"/>
      <c r="BL205" s="212"/>
      <c r="BM205" s="212"/>
      <c r="BN205" s="212"/>
      <c r="BO205" s="212"/>
      <c r="BP205" s="212"/>
      <c r="BQ205" s="212"/>
      <c r="BR205" s="212"/>
      <c r="BS205" s="212"/>
    </row>
    <row r="206" ht="12.75">
      <c r="A206" s="216"/>
      <c r="B206" s="212"/>
      <c r="C206" s="212"/>
      <c r="D206" s="212"/>
      <c r="E206" s="212"/>
      <c r="F206" s="212"/>
      <c r="G206" s="212"/>
      <c r="H206" s="212"/>
      <c r="I206" s="212"/>
      <c r="J206" s="212"/>
      <c r="K206" s="212"/>
      <c r="L206" s="212"/>
      <c r="M206" s="212"/>
      <c r="N206" s="212"/>
      <c r="O206" s="212"/>
      <c r="P206" s="212"/>
      <c r="Q206" s="212"/>
      <c r="R206" s="212"/>
      <c r="S206" s="212"/>
      <c r="T206" s="212"/>
      <c r="U206" s="212"/>
      <c r="V206" s="212"/>
      <c r="W206" s="212"/>
      <c r="X206" s="212"/>
      <c r="Y206" s="212"/>
      <c r="Z206" s="212"/>
      <c r="AA206" s="212"/>
      <c r="AB206" s="212"/>
      <c r="AC206" s="212"/>
      <c r="AD206" s="212"/>
      <c r="AE206" s="212"/>
      <c r="AF206" s="212"/>
      <c r="AG206" s="212"/>
      <c r="AH206" s="212"/>
      <c r="AI206" s="212"/>
      <c r="AJ206" s="212"/>
      <c r="AK206" s="212"/>
      <c r="AL206" s="212"/>
      <c r="AM206" s="212"/>
      <c r="AN206" s="212"/>
      <c r="AO206" s="212"/>
      <c r="AP206" s="212"/>
      <c r="AT206" s="212"/>
      <c r="AU206" s="212"/>
      <c r="AV206" s="212"/>
      <c r="AW206" s="212"/>
      <c r="AX206" s="212"/>
      <c r="AY206" s="212"/>
      <c r="AZ206" s="212"/>
      <c r="BA206" s="212"/>
      <c r="BB206" s="212"/>
      <c r="BC206" s="212"/>
      <c r="BD206" s="212"/>
      <c r="BE206" s="212"/>
      <c r="BF206" s="212"/>
      <c r="BG206" s="212"/>
      <c r="BH206" s="212"/>
      <c r="BI206" s="212"/>
      <c r="BJ206" s="212"/>
      <c r="BK206" s="212"/>
      <c r="BL206" s="212"/>
      <c r="BM206" s="212"/>
      <c r="BN206" s="212"/>
      <c r="BO206" s="212"/>
      <c r="BP206" s="212"/>
      <c r="BQ206" s="212"/>
      <c r="BR206" s="212"/>
      <c r="BS206" s="212"/>
    </row>
    <row r="207" ht="12.75">
      <c r="A207" s="216"/>
      <c r="B207" s="212"/>
      <c r="C207" s="212"/>
      <c r="D207" s="212"/>
      <c r="E207" s="212"/>
      <c r="F207" s="212"/>
      <c r="G207" s="212"/>
      <c r="H207" s="212"/>
      <c r="I207" s="212"/>
      <c r="J207" s="212"/>
      <c r="K207" s="212"/>
      <c r="L207" s="212"/>
      <c r="M207" s="212"/>
      <c r="N207" s="212"/>
      <c r="O207" s="212"/>
      <c r="P207" s="212"/>
      <c r="Q207" s="212"/>
      <c r="R207" s="212"/>
      <c r="S207" s="212"/>
      <c r="T207" s="212"/>
      <c r="U207" s="212"/>
      <c r="V207" s="212"/>
      <c r="W207" s="212"/>
      <c r="X207" s="212"/>
      <c r="Y207" s="212"/>
      <c r="Z207" s="212"/>
      <c r="AA207" s="212"/>
      <c r="AB207" s="212"/>
      <c r="AC207" s="212"/>
      <c r="AD207" s="212"/>
      <c r="AE207" s="212"/>
      <c r="AF207" s="212"/>
      <c r="AG207" s="212"/>
      <c r="AH207" s="212"/>
      <c r="AI207" s="212"/>
      <c r="AJ207" s="212"/>
      <c r="AK207" s="212"/>
      <c r="AL207" s="212"/>
      <c r="AM207" s="212"/>
      <c r="AN207" s="212"/>
      <c r="AO207" s="212"/>
      <c r="AP207" s="212"/>
      <c r="AT207" s="212"/>
      <c r="AU207" s="212"/>
      <c r="AV207" s="212"/>
      <c r="AW207" s="212"/>
      <c r="AX207" s="212"/>
      <c r="AY207" s="212"/>
      <c r="AZ207" s="212"/>
      <c r="BA207" s="212"/>
      <c r="BB207" s="212"/>
      <c r="BC207" s="212"/>
      <c r="BD207" s="212"/>
      <c r="BE207" s="212"/>
      <c r="BF207" s="212"/>
      <c r="BG207" s="212"/>
      <c r="BH207" s="212"/>
      <c r="BI207" s="212"/>
      <c r="BJ207" s="212"/>
      <c r="BK207" s="212"/>
      <c r="BL207" s="212"/>
      <c r="BM207" s="212"/>
      <c r="BN207" s="212"/>
      <c r="BO207" s="212"/>
      <c r="BP207" s="212"/>
      <c r="BQ207" s="212"/>
      <c r="BR207" s="212"/>
      <c r="BS207" s="212"/>
    </row>
    <row r="208" ht="12.75">
      <c r="A208" s="216"/>
      <c r="B208" s="212"/>
      <c r="C208" s="212"/>
      <c r="D208" s="212"/>
      <c r="E208" s="212"/>
      <c r="F208" s="212"/>
      <c r="G208" s="212"/>
      <c r="H208" s="212"/>
      <c r="I208" s="212"/>
      <c r="J208" s="212"/>
      <c r="K208" s="212"/>
      <c r="L208" s="212"/>
      <c r="M208" s="212"/>
      <c r="N208" s="212"/>
      <c r="O208" s="212"/>
      <c r="P208" s="212"/>
      <c r="Q208" s="212"/>
      <c r="R208" s="212"/>
      <c r="S208" s="212"/>
      <c r="T208" s="212"/>
      <c r="U208" s="212"/>
      <c r="V208" s="212"/>
      <c r="W208" s="212"/>
      <c r="X208" s="212"/>
      <c r="Y208" s="212"/>
      <c r="Z208" s="212"/>
      <c r="AA208" s="212"/>
      <c r="AB208" s="212"/>
      <c r="AC208" s="212"/>
      <c r="AD208" s="212"/>
      <c r="AE208" s="212"/>
      <c r="AF208" s="212"/>
      <c r="AG208" s="212"/>
      <c r="AH208" s="212"/>
      <c r="AI208" s="212"/>
      <c r="AJ208" s="212"/>
      <c r="AK208" s="212"/>
      <c r="AL208" s="212"/>
      <c r="AM208" s="212"/>
      <c r="AN208" s="212"/>
      <c r="AO208" s="212"/>
      <c r="AP208" s="212"/>
      <c r="AT208" s="212"/>
      <c r="AU208" s="212"/>
      <c r="AV208" s="212"/>
      <c r="AW208" s="212"/>
      <c r="AX208" s="212"/>
      <c r="AY208" s="212"/>
      <c r="AZ208" s="212"/>
      <c r="BA208" s="212"/>
      <c r="BB208" s="212"/>
      <c r="BC208" s="212"/>
      <c r="BD208" s="212"/>
      <c r="BE208" s="212"/>
      <c r="BF208" s="212"/>
      <c r="BG208" s="212"/>
      <c r="BH208" s="212"/>
      <c r="BI208" s="212"/>
      <c r="BJ208" s="212"/>
      <c r="BK208" s="212"/>
      <c r="BL208" s="212"/>
      <c r="BM208" s="212"/>
      <c r="BN208" s="212"/>
      <c r="BO208" s="212"/>
      <c r="BP208" s="212"/>
      <c r="BQ208" s="212"/>
      <c r="BR208" s="212"/>
      <c r="BS208" s="212"/>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rintOptions headings="0" gridLines="0"/>
  <pageMargins left="0.70866141732283472" right="0.70866141732283472" top="0.38000000000000006" bottom="0.4200000000000001" header="0.31496062992125984" footer="0.31496062992125984"/>
  <pageSetup paperSize="8" scale="59" fitToWidth="1" fitToHeight="1" pageOrder="downThenOver" orientation="landscape"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B28" zoomScale="55" workbookViewId="0">
      <selection activeCell="J44" activeCellId="0" sqref="J44"/>
    </sheetView>
  </sheetViews>
  <sheetFormatPr defaultRowHeight="14.25"/>
  <cols>
    <col min="1" max="1" style="262" width="9.140625"/>
    <col customWidth="1" min="2" max="2" style="262" width="37.7109375"/>
    <col customWidth="1" min="3" max="6" style="262" width="18.7109375"/>
    <col customWidth="1" hidden="1" min="7" max="8" style="262" width="18.7109375"/>
    <col customWidth="1" min="9" max="9" style="262" width="18.7109375"/>
    <col customWidth="1" min="10" max="10" style="262" width="18.28515625"/>
    <col customWidth="1" min="11" max="11" style="262" width="64.85546875"/>
    <col customWidth="1" min="12" max="12" style="262" width="32.28515625"/>
    <col min="13" max="252" style="262" width="9.140625"/>
    <col customWidth="1" min="253" max="253" style="262" width="37.7109375"/>
    <col min="254" max="254" style="262" width="9.140625"/>
    <col customWidth="1" min="255" max="255" style="262" width="12.85546875"/>
    <col customWidth="1" hidden="1" min="256" max="257" style="262" width="0"/>
    <col customWidth="1" min="258" max="258" style="262" width="18.28515625"/>
    <col customWidth="1" min="259" max="259" style="262" width="64.85546875"/>
    <col min="260" max="263" style="262" width="9.140625"/>
    <col customWidth="1" min="264" max="264" style="262" width="14.85546875"/>
    <col min="265" max="508" style="262" width="9.140625"/>
    <col customWidth="1" min="509" max="509" style="262" width="37.7109375"/>
    <col min="510" max="510" style="262" width="9.140625"/>
    <col customWidth="1" min="511" max="511" style="262" width="12.85546875"/>
    <col customWidth="1" hidden="1" min="512" max="513" style="262" width="0"/>
    <col customWidth="1" min="514" max="514" style="262" width="18.28515625"/>
    <col customWidth="1" min="515" max="515" style="262" width="64.85546875"/>
    <col min="516" max="519" style="262" width="9.140625"/>
    <col customWidth="1" min="520" max="520" style="262" width="14.85546875"/>
    <col min="521" max="764" style="262" width="9.140625"/>
    <col customWidth="1" min="765" max="765" style="262" width="37.7109375"/>
    <col min="766" max="766" style="262" width="9.140625"/>
    <col customWidth="1" min="767" max="767" style="262" width="12.85546875"/>
    <col customWidth="1" hidden="1" min="768" max="769" style="262" width="0"/>
    <col customWidth="1" min="770" max="770" style="262" width="18.28515625"/>
    <col customWidth="1" min="771" max="771" style="262" width="64.85546875"/>
    <col min="772" max="775" style="262" width="9.140625"/>
    <col customWidth="1" min="776" max="776" style="262" width="14.85546875"/>
    <col min="777" max="1020" style="262" width="9.140625"/>
    <col customWidth="1" min="1021" max="1021" style="262" width="37.7109375"/>
    <col min="1022" max="1022" style="262" width="9.140625"/>
    <col customWidth="1" min="1023" max="1023" style="262" width="12.85546875"/>
    <col customWidth="1" hidden="1" min="1024" max="1025" style="262" width="0"/>
    <col customWidth="1" min="1026" max="1026" style="262" width="18.28515625"/>
    <col customWidth="1" min="1027" max="1027" style="262" width="64.85546875"/>
    <col min="1028" max="1031" style="262" width="9.140625"/>
    <col customWidth="1" min="1032" max="1032" style="262" width="14.85546875"/>
    <col min="1033" max="1276" style="262" width="9.140625"/>
    <col customWidth="1" min="1277" max="1277" style="262" width="37.7109375"/>
    <col min="1278" max="1278" style="262" width="9.140625"/>
    <col customWidth="1" min="1279" max="1279" style="262" width="12.85546875"/>
    <col customWidth="1" hidden="1" min="1280" max="1281" style="262" width="0"/>
    <col customWidth="1" min="1282" max="1282" style="262" width="18.28515625"/>
    <col customWidth="1" min="1283" max="1283" style="262" width="64.85546875"/>
    <col min="1284" max="1287" style="262" width="9.140625"/>
    <col customWidth="1" min="1288" max="1288" style="262" width="14.85546875"/>
    <col min="1289" max="1532" style="262" width="9.140625"/>
    <col customWidth="1" min="1533" max="1533" style="262" width="37.7109375"/>
    <col min="1534" max="1534" style="262" width="9.140625"/>
    <col customWidth="1" min="1535" max="1535" style="262" width="12.85546875"/>
    <col customWidth="1" hidden="1" min="1536" max="1537" style="262" width="0"/>
    <col customWidth="1" min="1538" max="1538" style="262" width="18.28515625"/>
    <col customWidth="1" min="1539" max="1539" style="262" width="64.85546875"/>
    <col min="1540" max="1543" style="262" width="9.140625"/>
    <col customWidth="1" min="1544" max="1544" style="262" width="14.85546875"/>
    <col min="1545" max="1788" style="262" width="9.140625"/>
    <col customWidth="1" min="1789" max="1789" style="262" width="37.7109375"/>
    <col min="1790" max="1790" style="262" width="9.140625"/>
    <col customWidth="1" min="1791" max="1791" style="262" width="12.85546875"/>
    <col customWidth="1" hidden="1" min="1792" max="1793" style="262" width="0"/>
    <col customWidth="1" min="1794" max="1794" style="262" width="18.28515625"/>
    <col customWidth="1" min="1795" max="1795" style="262" width="64.85546875"/>
    <col min="1796" max="1799" style="262" width="9.140625"/>
    <col customWidth="1" min="1800" max="1800" style="262" width="14.85546875"/>
    <col min="1801" max="2044" style="262" width="9.140625"/>
    <col customWidth="1" min="2045" max="2045" style="262" width="37.7109375"/>
    <col min="2046" max="2046" style="262" width="9.140625"/>
    <col customWidth="1" min="2047" max="2047" style="262" width="12.85546875"/>
    <col customWidth="1" hidden="1" min="2048" max="2049" style="262" width="0"/>
    <col customWidth="1" min="2050" max="2050" style="262" width="18.28515625"/>
    <col customWidth="1" min="2051" max="2051" style="262" width="64.85546875"/>
    <col min="2052" max="2055" style="262" width="9.140625"/>
    <col customWidth="1" min="2056" max="2056" style="262" width="14.85546875"/>
    <col min="2057" max="2300" style="262" width="9.140625"/>
    <col customWidth="1" min="2301" max="2301" style="262" width="37.7109375"/>
    <col min="2302" max="2302" style="262" width="9.140625"/>
    <col customWidth="1" min="2303" max="2303" style="262" width="12.85546875"/>
    <col customWidth="1" hidden="1" min="2304" max="2305" style="262" width="0"/>
    <col customWidth="1" min="2306" max="2306" style="262" width="18.28515625"/>
    <col customWidth="1" min="2307" max="2307" style="262" width="64.85546875"/>
    <col min="2308" max="2311" style="262" width="9.140625"/>
    <col customWidth="1" min="2312" max="2312" style="262" width="14.85546875"/>
    <col min="2313" max="2556" style="262" width="9.140625"/>
    <col customWidth="1" min="2557" max="2557" style="262" width="37.7109375"/>
    <col min="2558" max="2558" style="262" width="9.140625"/>
    <col customWidth="1" min="2559" max="2559" style="262" width="12.85546875"/>
    <col customWidth="1" hidden="1" min="2560" max="2561" style="262" width="0"/>
    <col customWidth="1" min="2562" max="2562" style="262" width="18.28515625"/>
    <col customWidth="1" min="2563" max="2563" style="262" width="64.85546875"/>
    <col min="2564" max="2567" style="262" width="9.140625"/>
    <col customWidth="1" min="2568" max="2568" style="262" width="14.85546875"/>
    <col min="2569" max="2812" style="262" width="9.140625"/>
    <col customWidth="1" min="2813" max="2813" style="262" width="37.7109375"/>
    <col min="2814" max="2814" style="262" width="9.140625"/>
    <col customWidth="1" min="2815" max="2815" style="262" width="12.85546875"/>
    <col customWidth="1" hidden="1" min="2816" max="2817" style="262" width="0"/>
    <col customWidth="1" min="2818" max="2818" style="262" width="18.28515625"/>
    <col customWidth="1" min="2819" max="2819" style="262" width="64.85546875"/>
    <col min="2820" max="2823" style="262" width="9.140625"/>
    <col customWidth="1" min="2824" max="2824" style="262" width="14.85546875"/>
    <col min="2825" max="3068" style="262" width="9.140625"/>
    <col customWidth="1" min="3069" max="3069" style="262" width="37.7109375"/>
    <col min="3070" max="3070" style="262" width="9.140625"/>
    <col customWidth="1" min="3071" max="3071" style="262" width="12.85546875"/>
    <col customWidth="1" hidden="1" min="3072" max="3073" style="262" width="0"/>
    <col customWidth="1" min="3074" max="3074" style="262" width="18.28515625"/>
    <col customWidth="1" min="3075" max="3075" style="262" width="64.85546875"/>
    <col min="3076" max="3079" style="262" width="9.140625"/>
    <col customWidth="1" min="3080" max="3080" style="262" width="14.85546875"/>
    <col min="3081" max="3324" style="262" width="9.140625"/>
    <col customWidth="1" min="3325" max="3325" style="262" width="37.7109375"/>
    <col min="3326" max="3326" style="262" width="9.140625"/>
    <col customWidth="1" min="3327" max="3327" style="262" width="12.85546875"/>
    <col customWidth="1" hidden="1" min="3328" max="3329" style="262" width="0"/>
    <col customWidth="1" min="3330" max="3330" style="262" width="18.28515625"/>
    <col customWidth="1" min="3331" max="3331" style="262" width="64.85546875"/>
    <col min="3332" max="3335" style="262" width="9.140625"/>
    <col customWidth="1" min="3336" max="3336" style="262" width="14.85546875"/>
    <col min="3337" max="3580" style="262" width="9.140625"/>
    <col customWidth="1" min="3581" max="3581" style="262" width="37.7109375"/>
    <col min="3582" max="3582" style="262" width="9.140625"/>
    <col customWidth="1" min="3583" max="3583" style="262" width="12.85546875"/>
    <col customWidth="1" hidden="1" min="3584" max="3585" style="262" width="0"/>
    <col customWidth="1" min="3586" max="3586" style="262" width="18.28515625"/>
    <col customWidth="1" min="3587" max="3587" style="262" width="64.85546875"/>
    <col min="3588" max="3591" style="262" width="9.140625"/>
    <col customWidth="1" min="3592" max="3592" style="262" width="14.85546875"/>
    <col min="3593" max="3836" style="262" width="9.140625"/>
    <col customWidth="1" min="3837" max="3837" style="262" width="37.7109375"/>
    <col min="3838" max="3838" style="262" width="9.140625"/>
    <col customWidth="1" min="3839" max="3839" style="262" width="12.85546875"/>
    <col customWidth="1" hidden="1" min="3840" max="3841" style="262" width="0"/>
    <col customWidth="1" min="3842" max="3842" style="262" width="18.28515625"/>
    <col customWidth="1" min="3843" max="3843" style="262" width="64.85546875"/>
    <col min="3844" max="3847" style="262" width="9.140625"/>
    <col customWidth="1" min="3848" max="3848" style="262" width="14.85546875"/>
    <col min="3849" max="4092" style="262" width="9.140625"/>
    <col customWidth="1" min="4093" max="4093" style="262" width="37.7109375"/>
    <col min="4094" max="4094" style="262" width="9.140625"/>
    <col customWidth="1" min="4095" max="4095" style="262" width="12.85546875"/>
    <col customWidth="1" hidden="1" min="4096" max="4097" style="262" width="0"/>
    <col customWidth="1" min="4098" max="4098" style="262" width="18.28515625"/>
    <col customWidth="1" min="4099" max="4099" style="262" width="64.85546875"/>
    <col min="4100" max="4103" style="262" width="9.140625"/>
    <col customWidth="1" min="4104" max="4104" style="262" width="14.85546875"/>
    <col min="4105" max="4348" style="262" width="9.140625"/>
    <col customWidth="1" min="4349" max="4349" style="262" width="37.7109375"/>
    <col min="4350" max="4350" style="262" width="9.140625"/>
    <col customWidth="1" min="4351" max="4351" style="262" width="12.85546875"/>
    <col customWidth="1" hidden="1" min="4352" max="4353" style="262" width="0"/>
    <col customWidth="1" min="4354" max="4354" style="262" width="18.28515625"/>
    <col customWidth="1" min="4355" max="4355" style="262" width="64.85546875"/>
    <col min="4356" max="4359" style="262" width="9.140625"/>
    <col customWidth="1" min="4360" max="4360" style="262" width="14.85546875"/>
    <col min="4361" max="4604" style="262" width="9.140625"/>
    <col customWidth="1" min="4605" max="4605" style="262" width="37.7109375"/>
    <col min="4606" max="4606" style="262" width="9.140625"/>
    <col customWidth="1" min="4607" max="4607" style="262" width="12.85546875"/>
    <col customWidth="1" hidden="1" min="4608" max="4609" style="262" width="0"/>
    <col customWidth="1" min="4610" max="4610" style="262" width="18.28515625"/>
    <col customWidth="1" min="4611" max="4611" style="262" width="64.85546875"/>
    <col min="4612" max="4615" style="262" width="9.140625"/>
    <col customWidth="1" min="4616" max="4616" style="262" width="14.85546875"/>
    <col min="4617" max="4860" style="262" width="9.140625"/>
    <col customWidth="1" min="4861" max="4861" style="262" width="37.7109375"/>
    <col min="4862" max="4862" style="262" width="9.140625"/>
    <col customWidth="1" min="4863" max="4863" style="262" width="12.85546875"/>
    <col customWidth="1" hidden="1" min="4864" max="4865" style="262" width="0"/>
    <col customWidth="1" min="4866" max="4866" style="262" width="18.28515625"/>
    <col customWidth="1" min="4867" max="4867" style="262" width="64.85546875"/>
    <col min="4868" max="4871" style="262" width="9.140625"/>
    <col customWidth="1" min="4872" max="4872" style="262" width="14.85546875"/>
    <col min="4873" max="5116" style="262" width="9.140625"/>
    <col customWidth="1" min="5117" max="5117" style="262" width="37.7109375"/>
    <col min="5118" max="5118" style="262" width="9.140625"/>
    <col customWidth="1" min="5119" max="5119" style="262" width="12.85546875"/>
    <col customWidth="1" hidden="1" min="5120" max="5121" style="262" width="0"/>
    <col customWidth="1" min="5122" max="5122" style="262" width="18.28515625"/>
    <col customWidth="1" min="5123" max="5123" style="262" width="64.85546875"/>
    <col min="5124" max="5127" style="262" width="9.140625"/>
    <col customWidth="1" min="5128" max="5128" style="262" width="14.85546875"/>
    <col min="5129" max="5372" style="262" width="9.140625"/>
    <col customWidth="1" min="5373" max="5373" style="262" width="37.7109375"/>
    <col min="5374" max="5374" style="262" width="9.140625"/>
    <col customWidth="1" min="5375" max="5375" style="262" width="12.85546875"/>
    <col customWidth="1" hidden="1" min="5376" max="5377" style="262" width="0"/>
    <col customWidth="1" min="5378" max="5378" style="262" width="18.28515625"/>
    <col customWidth="1" min="5379" max="5379" style="262" width="64.85546875"/>
    <col min="5380" max="5383" style="262" width="9.140625"/>
    <col customWidth="1" min="5384" max="5384" style="262" width="14.85546875"/>
    <col min="5385" max="5628" style="262" width="9.140625"/>
    <col customWidth="1" min="5629" max="5629" style="262" width="37.7109375"/>
    <col min="5630" max="5630" style="262" width="9.140625"/>
    <col customWidth="1" min="5631" max="5631" style="262" width="12.85546875"/>
    <col customWidth="1" hidden="1" min="5632" max="5633" style="262" width="0"/>
    <col customWidth="1" min="5634" max="5634" style="262" width="18.28515625"/>
    <col customWidth="1" min="5635" max="5635" style="262" width="64.85546875"/>
    <col min="5636" max="5639" style="262" width="9.140625"/>
    <col customWidth="1" min="5640" max="5640" style="262" width="14.85546875"/>
    <col min="5641" max="5884" style="262" width="9.140625"/>
    <col customWidth="1" min="5885" max="5885" style="262" width="37.7109375"/>
    <col min="5886" max="5886" style="262" width="9.140625"/>
    <col customWidth="1" min="5887" max="5887" style="262" width="12.85546875"/>
    <col customWidth="1" hidden="1" min="5888" max="5889" style="262" width="0"/>
    <col customWidth="1" min="5890" max="5890" style="262" width="18.28515625"/>
    <col customWidth="1" min="5891" max="5891" style="262" width="64.85546875"/>
    <col min="5892" max="5895" style="262" width="9.140625"/>
    <col customWidth="1" min="5896" max="5896" style="262" width="14.85546875"/>
    <col min="5897" max="6140" style="262" width="9.140625"/>
    <col customWidth="1" min="6141" max="6141" style="262" width="37.7109375"/>
    <col min="6142" max="6142" style="262" width="9.140625"/>
    <col customWidth="1" min="6143" max="6143" style="262" width="12.85546875"/>
    <col customWidth="1" hidden="1" min="6144" max="6145" style="262" width="0"/>
    <col customWidth="1" min="6146" max="6146" style="262" width="18.28515625"/>
    <col customWidth="1" min="6147" max="6147" style="262" width="64.85546875"/>
    <col min="6148" max="6151" style="262" width="9.140625"/>
    <col customWidth="1" min="6152" max="6152" style="262" width="14.85546875"/>
    <col min="6153" max="6396" style="262" width="9.140625"/>
    <col customWidth="1" min="6397" max="6397" style="262" width="37.7109375"/>
    <col min="6398" max="6398" style="262" width="9.140625"/>
    <col customWidth="1" min="6399" max="6399" style="262" width="12.85546875"/>
    <col customWidth="1" hidden="1" min="6400" max="6401" style="262" width="0"/>
    <col customWidth="1" min="6402" max="6402" style="262" width="18.28515625"/>
    <col customWidth="1" min="6403" max="6403" style="262" width="64.85546875"/>
    <col min="6404" max="6407" style="262" width="9.140625"/>
    <col customWidth="1" min="6408" max="6408" style="262" width="14.85546875"/>
    <col min="6409" max="6652" style="262" width="9.140625"/>
    <col customWidth="1" min="6653" max="6653" style="262" width="37.7109375"/>
    <col min="6654" max="6654" style="262" width="9.140625"/>
    <col customWidth="1" min="6655" max="6655" style="262" width="12.85546875"/>
    <col customWidth="1" hidden="1" min="6656" max="6657" style="262" width="0"/>
    <col customWidth="1" min="6658" max="6658" style="262" width="18.28515625"/>
    <col customWidth="1" min="6659" max="6659" style="262" width="64.85546875"/>
    <col min="6660" max="6663" style="262" width="9.140625"/>
    <col customWidth="1" min="6664" max="6664" style="262" width="14.85546875"/>
    <col min="6665" max="6908" style="262" width="9.140625"/>
    <col customWidth="1" min="6909" max="6909" style="262" width="37.7109375"/>
    <col min="6910" max="6910" style="262" width="9.140625"/>
    <col customWidth="1" min="6911" max="6911" style="262" width="12.85546875"/>
    <col customWidth="1" hidden="1" min="6912" max="6913" style="262" width="0"/>
    <col customWidth="1" min="6914" max="6914" style="262" width="18.28515625"/>
    <col customWidth="1" min="6915" max="6915" style="262" width="64.85546875"/>
    <col min="6916" max="6919" style="262" width="9.140625"/>
    <col customWidth="1" min="6920" max="6920" style="262" width="14.85546875"/>
    <col min="6921" max="7164" style="262" width="9.140625"/>
    <col customWidth="1" min="7165" max="7165" style="262" width="37.7109375"/>
    <col min="7166" max="7166" style="262" width="9.140625"/>
    <col customWidth="1" min="7167" max="7167" style="262" width="12.85546875"/>
    <col customWidth="1" hidden="1" min="7168" max="7169" style="262" width="0"/>
    <col customWidth="1" min="7170" max="7170" style="262" width="18.28515625"/>
    <col customWidth="1" min="7171" max="7171" style="262" width="64.85546875"/>
    <col min="7172" max="7175" style="262" width="9.140625"/>
    <col customWidth="1" min="7176" max="7176" style="262" width="14.85546875"/>
    <col min="7177" max="7420" style="262" width="9.140625"/>
    <col customWidth="1" min="7421" max="7421" style="262" width="37.7109375"/>
    <col min="7422" max="7422" style="262" width="9.140625"/>
    <col customWidth="1" min="7423" max="7423" style="262" width="12.85546875"/>
    <col customWidth="1" hidden="1" min="7424" max="7425" style="262" width="0"/>
    <col customWidth="1" min="7426" max="7426" style="262" width="18.28515625"/>
    <col customWidth="1" min="7427" max="7427" style="262" width="64.85546875"/>
    <col min="7428" max="7431" style="262" width="9.140625"/>
    <col customWidth="1" min="7432" max="7432" style="262" width="14.85546875"/>
    <col min="7433" max="7676" style="262" width="9.140625"/>
    <col customWidth="1" min="7677" max="7677" style="262" width="37.7109375"/>
    <col min="7678" max="7678" style="262" width="9.140625"/>
    <col customWidth="1" min="7679" max="7679" style="262" width="12.85546875"/>
    <col customWidth="1" hidden="1" min="7680" max="7681" style="262" width="0"/>
    <col customWidth="1" min="7682" max="7682" style="262" width="18.28515625"/>
    <col customWidth="1" min="7683" max="7683" style="262" width="64.85546875"/>
    <col min="7684" max="7687" style="262" width="9.140625"/>
    <col customWidth="1" min="7688" max="7688" style="262" width="14.85546875"/>
    <col min="7689" max="7932" style="262" width="9.140625"/>
    <col customWidth="1" min="7933" max="7933" style="262" width="37.7109375"/>
    <col min="7934" max="7934" style="262" width="9.140625"/>
    <col customWidth="1" min="7935" max="7935" style="262" width="12.85546875"/>
    <col customWidth="1" hidden="1" min="7936" max="7937" style="262" width="0"/>
    <col customWidth="1" min="7938" max="7938" style="262" width="18.28515625"/>
    <col customWidth="1" min="7939" max="7939" style="262" width="64.85546875"/>
    <col min="7940" max="7943" style="262" width="9.140625"/>
    <col customWidth="1" min="7944" max="7944" style="262" width="14.85546875"/>
    <col min="7945" max="8188" style="262" width="9.140625"/>
    <col customWidth="1" min="8189" max="8189" style="262" width="37.7109375"/>
    <col min="8190" max="8190" style="262" width="9.140625"/>
    <col customWidth="1" min="8191" max="8191" style="262" width="12.85546875"/>
    <col customWidth="1" hidden="1" min="8192" max="8193" style="262" width="0"/>
    <col customWidth="1" min="8194" max="8194" style="262" width="18.28515625"/>
    <col customWidth="1" min="8195" max="8195" style="262" width="64.85546875"/>
    <col min="8196" max="8199" style="262" width="9.140625"/>
    <col customWidth="1" min="8200" max="8200" style="262" width="14.85546875"/>
    <col min="8201" max="8444" style="262" width="9.140625"/>
    <col customWidth="1" min="8445" max="8445" style="262" width="37.7109375"/>
    <col min="8446" max="8446" style="262" width="9.140625"/>
    <col customWidth="1" min="8447" max="8447" style="262" width="12.85546875"/>
    <col customWidth="1" hidden="1" min="8448" max="8449" style="262" width="0"/>
    <col customWidth="1" min="8450" max="8450" style="262" width="18.28515625"/>
    <col customWidth="1" min="8451" max="8451" style="262" width="64.85546875"/>
    <col min="8452" max="8455" style="262" width="9.140625"/>
    <col customWidth="1" min="8456" max="8456" style="262" width="14.85546875"/>
    <col min="8457" max="8700" style="262" width="9.140625"/>
    <col customWidth="1" min="8701" max="8701" style="262" width="37.7109375"/>
    <col min="8702" max="8702" style="262" width="9.140625"/>
    <col customWidth="1" min="8703" max="8703" style="262" width="12.85546875"/>
    <col customWidth="1" hidden="1" min="8704" max="8705" style="262" width="0"/>
    <col customWidth="1" min="8706" max="8706" style="262" width="18.28515625"/>
    <col customWidth="1" min="8707" max="8707" style="262" width="64.85546875"/>
    <col min="8708" max="8711" style="262" width="9.140625"/>
    <col customWidth="1" min="8712" max="8712" style="262" width="14.85546875"/>
    <col min="8713" max="8956" style="262" width="9.140625"/>
    <col customWidth="1" min="8957" max="8957" style="262" width="37.7109375"/>
    <col min="8958" max="8958" style="262" width="9.140625"/>
    <col customWidth="1" min="8959" max="8959" style="262" width="12.85546875"/>
    <col customWidth="1" hidden="1" min="8960" max="8961" style="262" width="0"/>
    <col customWidth="1" min="8962" max="8962" style="262" width="18.28515625"/>
    <col customWidth="1" min="8963" max="8963" style="262" width="64.85546875"/>
    <col min="8964" max="8967" style="262" width="9.140625"/>
    <col customWidth="1" min="8968" max="8968" style="262" width="14.85546875"/>
    <col min="8969" max="9212" style="262" width="9.140625"/>
    <col customWidth="1" min="9213" max="9213" style="262" width="37.7109375"/>
    <col min="9214" max="9214" style="262" width="9.140625"/>
    <col customWidth="1" min="9215" max="9215" style="262" width="12.85546875"/>
    <col customWidth="1" hidden="1" min="9216" max="9217" style="262" width="0"/>
    <col customWidth="1" min="9218" max="9218" style="262" width="18.28515625"/>
    <col customWidth="1" min="9219" max="9219" style="262" width="64.85546875"/>
    <col min="9220" max="9223" style="262" width="9.140625"/>
    <col customWidth="1" min="9224" max="9224" style="262" width="14.85546875"/>
    <col min="9225" max="9468" style="262" width="9.140625"/>
    <col customWidth="1" min="9469" max="9469" style="262" width="37.7109375"/>
    <col min="9470" max="9470" style="262" width="9.140625"/>
    <col customWidth="1" min="9471" max="9471" style="262" width="12.85546875"/>
    <col customWidth="1" hidden="1" min="9472" max="9473" style="262" width="0"/>
    <col customWidth="1" min="9474" max="9474" style="262" width="18.28515625"/>
    <col customWidth="1" min="9475" max="9475" style="262" width="64.85546875"/>
    <col min="9476" max="9479" style="262" width="9.140625"/>
    <col customWidth="1" min="9480" max="9480" style="262" width="14.85546875"/>
    <col min="9481" max="9724" style="262" width="9.140625"/>
    <col customWidth="1" min="9725" max="9725" style="262" width="37.7109375"/>
    <col min="9726" max="9726" style="262" width="9.140625"/>
    <col customWidth="1" min="9727" max="9727" style="262" width="12.85546875"/>
    <col customWidth="1" hidden="1" min="9728" max="9729" style="262" width="0"/>
    <col customWidth="1" min="9730" max="9730" style="262" width="18.28515625"/>
    <col customWidth="1" min="9731" max="9731" style="262" width="64.85546875"/>
    <col min="9732" max="9735" style="262" width="9.140625"/>
    <col customWidth="1" min="9736" max="9736" style="262" width="14.85546875"/>
    <col min="9737" max="9980" style="262" width="9.140625"/>
    <col customWidth="1" min="9981" max="9981" style="262" width="37.7109375"/>
    <col min="9982" max="9982" style="262" width="9.140625"/>
    <col customWidth="1" min="9983" max="9983" style="262" width="12.85546875"/>
    <col customWidth="1" hidden="1" min="9984" max="9985" style="262" width="0"/>
    <col customWidth="1" min="9986" max="9986" style="262" width="18.28515625"/>
    <col customWidth="1" min="9987" max="9987" style="262" width="64.85546875"/>
    <col min="9988" max="9991" style="262" width="9.140625"/>
    <col customWidth="1" min="9992" max="9992" style="262" width="14.85546875"/>
    <col min="9993" max="10236" style="262" width="9.140625"/>
    <col customWidth="1" min="10237" max="10237" style="262" width="37.7109375"/>
    <col min="10238" max="10238" style="262" width="9.140625"/>
    <col customWidth="1" min="10239" max="10239" style="262" width="12.85546875"/>
    <col customWidth="1" hidden="1" min="10240" max="10241" style="262" width="0"/>
    <col customWidth="1" min="10242" max="10242" style="262" width="18.28515625"/>
    <col customWidth="1" min="10243" max="10243" style="262" width="64.85546875"/>
    <col min="10244" max="10247" style="262" width="9.140625"/>
    <col customWidth="1" min="10248" max="10248" style="262" width="14.85546875"/>
    <col min="10249" max="10492" style="262" width="9.140625"/>
    <col customWidth="1" min="10493" max="10493" style="262" width="37.7109375"/>
    <col min="10494" max="10494" style="262" width="9.140625"/>
    <col customWidth="1" min="10495" max="10495" style="262" width="12.85546875"/>
    <col customWidth="1" hidden="1" min="10496" max="10497" style="262" width="0"/>
    <col customWidth="1" min="10498" max="10498" style="262" width="18.28515625"/>
    <col customWidth="1" min="10499" max="10499" style="262" width="64.85546875"/>
    <col min="10500" max="10503" style="262" width="9.140625"/>
    <col customWidth="1" min="10504" max="10504" style="262" width="14.85546875"/>
    <col min="10505" max="10748" style="262" width="9.140625"/>
    <col customWidth="1" min="10749" max="10749" style="262" width="37.7109375"/>
    <col min="10750" max="10750" style="262" width="9.140625"/>
    <col customWidth="1" min="10751" max="10751" style="262" width="12.85546875"/>
    <col customWidth="1" hidden="1" min="10752" max="10753" style="262" width="0"/>
    <col customWidth="1" min="10754" max="10754" style="262" width="18.28515625"/>
    <col customWidth="1" min="10755" max="10755" style="262" width="64.85546875"/>
    <col min="10756" max="10759" style="262" width="9.140625"/>
    <col customWidth="1" min="10760" max="10760" style="262" width="14.85546875"/>
    <col min="10761" max="11004" style="262" width="9.140625"/>
    <col customWidth="1" min="11005" max="11005" style="262" width="37.7109375"/>
    <col min="11006" max="11006" style="262" width="9.140625"/>
    <col customWidth="1" min="11007" max="11007" style="262" width="12.85546875"/>
    <col customWidth="1" hidden="1" min="11008" max="11009" style="262" width="0"/>
    <col customWidth="1" min="11010" max="11010" style="262" width="18.28515625"/>
    <col customWidth="1" min="11011" max="11011" style="262" width="64.85546875"/>
    <col min="11012" max="11015" style="262" width="9.140625"/>
    <col customWidth="1" min="11016" max="11016" style="262" width="14.85546875"/>
    <col min="11017" max="11260" style="262" width="9.140625"/>
    <col customWidth="1" min="11261" max="11261" style="262" width="37.7109375"/>
    <col min="11262" max="11262" style="262" width="9.140625"/>
    <col customWidth="1" min="11263" max="11263" style="262" width="12.85546875"/>
    <col customWidth="1" hidden="1" min="11264" max="11265" style="262" width="0"/>
    <col customWidth="1" min="11266" max="11266" style="262" width="18.28515625"/>
    <col customWidth="1" min="11267" max="11267" style="262" width="64.85546875"/>
    <col min="11268" max="11271" style="262" width="9.140625"/>
    <col customWidth="1" min="11272" max="11272" style="262" width="14.85546875"/>
    <col min="11273" max="11516" style="262" width="9.140625"/>
    <col customWidth="1" min="11517" max="11517" style="262" width="37.7109375"/>
    <col min="11518" max="11518" style="262" width="9.140625"/>
    <col customWidth="1" min="11519" max="11519" style="262" width="12.85546875"/>
    <col customWidth="1" hidden="1" min="11520" max="11521" style="262" width="0"/>
    <col customWidth="1" min="11522" max="11522" style="262" width="18.28515625"/>
    <col customWidth="1" min="11523" max="11523" style="262" width="64.85546875"/>
    <col min="11524" max="11527" style="262" width="9.140625"/>
    <col customWidth="1" min="11528" max="11528" style="262" width="14.85546875"/>
    <col min="11529" max="11772" style="262" width="9.140625"/>
    <col customWidth="1" min="11773" max="11773" style="262" width="37.7109375"/>
    <col min="11774" max="11774" style="262" width="9.140625"/>
    <col customWidth="1" min="11775" max="11775" style="262" width="12.85546875"/>
    <col customWidth="1" hidden="1" min="11776" max="11777" style="262" width="0"/>
    <col customWidth="1" min="11778" max="11778" style="262" width="18.28515625"/>
    <col customWidth="1" min="11779" max="11779" style="262" width="64.85546875"/>
    <col min="11780" max="11783" style="262" width="9.140625"/>
    <col customWidth="1" min="11784" max="11784" style="262" width="14.85546875"/>
    <col min="11785" max="12028" style="262" width="9.140625"/>
    <col customWidth="1" min="12029" max="12029" style="262" width="37.7109375"/>
    <col min="12030" max="12030" style="262" width="9.140625"/>
    <col customWidth="1" min="12031" max="12031" style="262" width="12.85546875"/>
    <col customWidth="1" hidden="1" min="12032" max="12033" style="262" width="0"/>
    <col customWidth="1" min="12034" max="12034" style="262" width="18.28515625"/>
    <col customWidth="1" min="12035" max="12035" style="262" width="64.85546875"/>
    <col min="12036" max="12039" style="262" width="9.140625"/>
    <col customWidth="1" min="12040" max="12040" style="262" width="14.85546875"/>
    <col min="12041" max="12284" style="262" width="9.140625"/>
    <col customWidth="1" min="12285" max="12285" style="262" width="37.7109375"/>
    <col min="12286" max="12286" style="262" width="9.140625"/>
    <col customWidth="1" min="12287" max="12287" style="262" width="12.85546875"/>
    <col customWidth="1" hidden="1" min="12288" max="12289" style="262" width="0"/>
    <col customWidth="1" min="12290" max="12290" style="262" width="18.28515625"/>
    <col customWidth="1" min="12291" max="12291" style="262" width="64.85546875"/>
    <col min="12292" max="12295" style="262" width="9.140625"/>
    <col customWidth="1" min="12296" max="12296" style="262" width="14.85546875"/>
    <col min="12297" max="12540" style="262" width="9.140625"/>
    <col customWidth="1" min="12541" max="12541" style="262" width="37.7109375"/>
    <col min="12542" max="12542" style="262" width="9.140625"/>
    <col customWidth="1" min="12543" max="12543" style="262" width="12.85546875"/>
    <col customWidth="1" hidden="1" min="12544" max="12545" style="262" width="0"/>
    <col customWidth="1" min="12546" max="12546" style="262" width="18.28515625"/>
    <col customWidth="1" min="12547" max="12547" style="262" width="64.85546875"/>
    <col min="12548" max="12551" style="262" width="9.140625"/>
    <col customWidth="1" min="12552" max="12552" style="262" width="14.85546875"/>
    <col min="12553" max="12796" style="262" width="9.140625"/>
    <col customWidth="1" min="12797" max="12797" style="262" width="37.7109375"/>
    <col min="12798" max="12798" style="262" width="9.140625"/>
    <col customWidth="1" min="12799" max="12799" style="262" width="12.85546875"/>
    <col customWidth="1" hidden="1" min="12800" max="12801" style="262" width="0"/>
    <col customWidth="1" min="12802" max="12802" style="262" width="18.28515625"/>
    <col customWidth="1" min="12803" max="12803" style="262" width="64.85546875"/>
    <col min="12804" max="12807" style="262" width="9.140625"/>
    <col customWidth="1" min="12808" max="12808" style="262" width="14.85546875"/>
    <col min="12809" max="13052" style="262" width="9.140625"/>
    <col customWidth="1" min="13053" max="13053" style="262" width="37.7109375"/>
    <col min="13054" max="13054" style="262" width="9.140625"/>
    <col customWidth="1" min="13055" max="13055" style="262" width="12.85546875"/>
    <col customWidth="1" hidden="1" min="13056" max="13057" style="262" width="0"/>
    <col customWidth="1" min="13058" max="13058" style="262" width="18.28515625"/>
    <col customWidth="1" min="13059" max="13059" style="262" width="64.85546875"/>
    <col min="13060" max="13063" style="262" width="9.140625"/>
    <col customWidth="1" min="13064" max="13064" style="262" width="14.85546875"/>
    <col min="13065" max="13308" style="262" width="9.140625"/>
    <col customWidth="1" min="13309" max="13309" style="262" width="37.7109375"/>
    <col min="13310" max="13310" style="262" width="9.140625"/>
    <col customWidth="1" min="13311" max="13311" style="262" width="12.85546875"/>
    <col customWidth="1" hidden="1" min="13312" max="13313" style="262" width="0"/>
    <col customWidth="1" min="13314" max="13314" style="262" width="18.28515625"/>
    <col customWidth="1" min="13315" max="13315" style="262" width="64.85546875"/>
    <col min="13316" max="13319" style="262" width="9.140625"/>
    <col customWidth="1" min="13320" max="13320" style="262" width="14.85546875"/>
    <col min="13321" max="13564" style="262" width="9.140625"/>
    <col customWidth="1" min="13565" max="13565" style="262" width="37.7109375"/>
    <col min="13566" max="13566" style="262" width="9.140625"/>
    <col customWidth="1" min="13567" max="13567" style="262" width="12.85546875"/>
    <col customWidth="1" hidden="1" min="13568" max="13569" style="262" width="0"/>
    <col customWidth="1" min="13570" max="13570" style="262" width="18.28515625"/>
    <col customWidth="1" min="13571" max="13571" style="262" width="64.85546875"/>
    <col min="13572" max="13575" style="262" width="9.140625"/>
    <col customWidth="1" min="13576" max="13576" style="262" width="14.85546875"/>
    <col min="13577" max="13820" style="262" width="9.140625"/>
    <col customWidth="1" min="13821" max="13821" style="262" width="37.7109375"/>
    <col min="13822" max="13822" style="262" width="9.140625"/>
    <col customWidth="1" min="13823" max="13823" style="262" width="12.85546875"/>
    <col customWidth="1" hidden="1" min="13824" max="13825" style="262" width="0"/>
    <col customWidth="1" min="13826" max="13826" style="262" width="18.28515625"/>
    <col customWidth="1" min="13827" max="13827" style="262" width="64.85546875"/>
    <col min="13828" max="13831" style="262" width="9.140625"/>
    <col customWidth="1" min="13832" max="13832" style="262" width="14.85546875"/>
    <col min="13833" max="14076" style="262" width="9.140625"/>
    <col customWidth="1" min="14077" max="14077" style="262" width="37.7109375"/>
    <col min="14078" max="14078" style="262" width="9.140625"/>
    <col customWidth="1" min="14079" max="14079" style="262" width="12.85546875"/>
    <col customWidth="1" hidden="1" min="14080" max="14081" style="262" width="0"/>
    <col customWidth="1" min="14082" max="14082" style="262" width="18.28515625"/>
    <col customWidth="1" min="14083" max="14083" style="262" width="64.85546875"/>
    <col min="14084" max="14087" style="262" width="9.140625"/>
    <col customWidth="1" min="14088" max="14088" style="262" width="14.85546875"/>
    <col min="14089" max="14332" style="262" width="9.140625"/>
    <col customWidth="1" min="14333" max="14333" style="262" width="37.7109375"/>
    <col min="14334" max="14334" style="262" width="9.140625"/>
    <col customWidth="1" min="14335" max="14335" style="262" width="12.85546875"/>
    <col customWidth="1" hidden="1" min="14336" max="14337" style="262" width="0"/>
    <col customWidth="1" min="14338" max="14338" style="262" width="18.28515625"/>
    <col customWidth="1" min="14339" max="14339" style="262" width="64.85546875"/>
    <col min="14340" max="14343" style="262" width="9.140625"/>
    <col customWidth="1" min="14344" max="14344" style="262" width="14.85546875"/>
    <col min="14345" max="14588" style="262" width="9.140625"/>
    <col customWidth="1" min="14589" max="14589" style="262" width="37.7109375"/>
    <col min="14590" max="14590" style="262" width="9.140625"/>
    <col customWidth="1" min="14591" max="14591" style="262" width="12.85546875"/>
    <col customWidth="1" hidden="1" min="14592" max="14593" style="262" width="0"/>
    <col customWidth="1" min="14594" max="14594" style="262" width="18.28515625"/>
    <col customWidth="1" min="14595" max="14595" style="262" width="64.85546875"/>
    <col min="14596" max="14599" style="262" width="9.140625"/>
    <col customWidth="1" min="14600" max="14600" style="262" width="14.85546875"/>
    <col min="14601" max="14844" style="262" width="9.140625"/>
    <col customWidth="1" min="14845" max="14845" style="262" width="37.7109375"/>
    <col min="14846" max="14846" style="262" width="9.140625"/>
    <col customWidth="1" min="14847" max="14847" style="262" width="12.85546875"/>
    <col customWidth="1" hidden="1" min="14848" max="14849" style="262" width="0"/>
    <col customWidth="1" min="14850" max="14850" style="262" width="18.28515625"/>
    <col customWidth="1" min="14851" max="14851" style="262" width="64.85546875"/>
    <col min="14852" max="14855" style="262" width="9.140625"/>
    <col customWidth="1" min="14856" max="14856" style="262" width="14.85546875"/>
    <col min="14857" max="15100" style="262" width="9.140625"/>
    <col customWidth="1" min="15101" max="15101" style="262" width="37.7109375"/>
    <col min="15102" max="15102" style="262" width="9.140625"/>
    <col customWidth="1" min="15103" max="15103" style="262" width="12.85546875"/>
    <col customWidth="1" hidden="1" min="15104" max="15105" style="262" width="0"/>
    <col customWidth="1" min="15106" max="15106" style="262" width="18.28515625"/>
    <col customWidth="1" min="15107" max="15107" style="262" width="64.85546875"/>
    <col min="15108" max="15111" style="262" width="9.140625"/>
    <col customWidth="1" min="15112" max="15112" style="262" width="14.85546875"/>
    <col min="15113" max="15356" style="262" width="9.140625"/>
    <col customWidth="1" min="15357" max="15357" style="262" width="37.7109375"/>
    <col min="15358" max="15358" style="262" width="9.140625"/>
    <col customWidth="1" min="15359" max="15359" style="262" width="12.85546875"/>
    <col customWidth="1" hidden="1" min="15360" max="15361" style="262" width="0"/>
    <col customWidth="1" min="15362" max="15362" style="262" width="18.28515625"/>
    <col customWidth="1" min="15363" max="15363" style="262" width="64.85546875"/>
    <col min="15364" max="15367" style="262" width="9.140625"/>
    <col customWidth="1" min="15368" max="15368" style="262" width="14.85546875"/>
    <col min="15369" max="15612" style="262" width="9.140625"/>
    <col customWidth="1" min="15613" max="15613" style="262" width="37.7109375"/>
    <col min="15614" max="15614" style="262" width="9.140625"/>
    <col customWidth="1" min="15615" max="15615" style="262" width="12.85546875"/>
    <col customWidth="1" hidden="1" min="15616" max="15617" style="262" width="0"/>
    <col customWidth="1" min="15618" max="15618" style="262" width="18.28515625"/>
    <col customWidth="1" min="15619" max="15619" style="262" width="64.85546875"/>
    <col min="15620" max="15623" style="262" width="9.140625"/>
    <col customWidth="1" min="15624" max="15624" style="262" width="14.85546875"/>
    <col min="15625" max="15868" style="262" width="9.140625"/>
    <col customWidth="1" min="15869" max="15869" style="262" width="37.7109375"/>
    <col min="15870" max="15870" style="262" width="9.140625"/>
    <col customWidth="1" min="15871" max="15871" style="262" width="12.85546875"/>
    <col customWidth="1" hidden="1" min="15872" max="15873" style="262" width="0"/>
    <col customWidth="1" min="15874" max="15874" style="262" width="18.28515625"/>
    <col customWidth="1" min="15875" max="15875" style="262" width="64.85546875"/>
    <col min="15876" max="15879" style="262" width="9.140625"/>
    <col customWidth="1" min="15880" max="15880" style="262" width="14.85546875"/>
    <col min="15881" max="16124" style="262" width="9.140625"/>
    <col customWidth="1" min="16125" max="16125" style="262" width="37.7109375"/>
    <col min="16126" max="16126" style="262" width="9.140625"/>
    <col customWidth="1" min="16127" max="16127" style="262" width="12.85546875"/>
    <col customWidth="1" hidden="1" min="16128" max="16129" style="262" width="0"/>
    <col customWidth="1" min="16130" max="16130" style="262" width="18.28515625"/>
    <col customWidth="1" min="16131" max="16131" style="262" width="64.85546875"/>
    <col min="16132" max="16135" style="262" width="9.140625"/>
    <col customWidth="1" min="16136" max="16136" style="262" width="14.85546875"/>
    <col min="16137" max="16384" style="262" width="9.140625"/>
  </cols>
  <sheetData>
    <row r="1" ht="17.25">
      <c r="L1" s="4" t="s">
        <v>0</v>
      </c>
    </row>
    <row r="2" ht="17.25">
      <c r="L2" s="5" t="s">
        <v>1</v>
      </c>
    </row>
    <row r="3" ht="17.25">
      <c r="L3" s="5" t="s">
        <v>2</v>
      </c>
    </row>
    <row r="4" ht="17.25">
      <c r="K4" s="5"/>
    </row>
    <row r="5" ht="15">
      <c r="A5" s="7" t="str">
        <f>'2. паспорт  ТП'!A4:S4</f>
        <v xml:space="preserve">Год раскрытия информации: 2025 год</v>
      </c>
      <c r="B5" s="7"/>
      <c r="C5" s="7"/>
      <c r="D5" s="7"/>
      <c r="E5" s="7"/>
      <c r="F5" s="7"/>
      <c r="G5" s="7"/>
      <c r="H5" s="7"/>
      <c r="I5" s="7"/>
      <c r="J5" s="7"/>
      <c r="K5" s="7"/>
      <c r="L5" s="7"/>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row>
    <row r="6" ht="17.25">
      <c r="K6" s="5"/>
    </row>
    <row r="7" ht="17.25">
      <c r="A7" s="9" t="s">
        <v>4</v>
      </c>
      <c r="B7" s="9"/>
      <c r="C7" s="9"/>
      <c r="D7" s="9"/>
      <c r="E7" s="9"/>
      <c r="F7" s="9"/>
      <c r="G7" s="9"/>
      <c r="H7" s="9"/>
      <c r="I7" s="9"/>
      <c r="J7" s="9"/>
      <c r="K7" s="9"/>
      <c r="L7" s="9"/>
    </row>
    <row r="8" ht="17.25">
      <c r="A8" s="9"/>
      <c r="B8" s="9"/>
      <c r="C8" s="9"/>
      <c r="D8" s="9"/>
      <c r="E8" s="9"/>
      <c r="F8" s="9"/>
      <c r="G8" s="9"/>
      <c r="H8" s="9"/>
      <c r="I8" s="9"/>
      <c r="J8" s="9"/>
      <c r="K8" s="9"/>
      <c r="L8" s="9"/>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row>
    <row r="10" ht="15">
      <c r="A10" s="13" t="s">
        <v>6</v>
      </c>
      <c r="B10" s="13"/>
      <c r="C10" s="13"/>
      <c r="D10" s="13"/>
      <c r="E10" s="13"/>
      <c r="F10" s="13"/>
      <c r="G10" s="13"/>
      <c r="H10" s="13"/>
      <c r="I10" s="13"/>
      <c r="J10" s="13"/>
      <c r="K10" s="13"/>
      <c r="L10" s="13"/>
    </row>
    <row r="11" ht="17.25">
      <c r="A11" s="9"/>
      <c r="B11" s="9"/>
      <c r="C11" s="9"/>
      <c r="D11" s="9"/>
      <c r="E11" s="9"/>
      <c r="F11" s="9"/>
      <c r="G11" s="9"/>
      <c r="H11" s="9"/>
      <c r="I11" s="9"/>
      <c r="J11" s="9"/>
      <c r="K11" s="9"/>
      <c r="L11" s="9"/>
    </row>
    <row r="12">
      <c r="A12" s="32" t="str">
        <f>'1. паспорт местоположение'!A12:C12</f>
        <v>P_НМА-23-1</v>
      </c>
      <c r="B12" s="32"/>
      <c r="C12" s="32"/>
      <c r="D12" s="32"/>
      <c r="E12" s="32"/>
      <c r="F12" s="32"/>
      <c r="G12" s="32"/>
      <c r="H12" s="32"/>
      <c r="I12" s="32"/>
      <c r="J12" s="32"/>
      <c r="K12" s="32"/>
      <c r="L12" s="32"/>
    </row>
    <row r="13" ht="15">
      <c r="A13" s="13" t="s">
        <v>8</v>
      </c>
      <c r="B13" s="13"/>
      <c r="C13" s="13"/>
      <c r="D13" s="13"/>
      <c r="E13" s="13"/>
      <c r="F13" s="13"/>
      <c r="G13" s="13"/>
      <c r="H13" s="13"/>
      <c r="I13" s="13"/>
      <c r="J13" s="13"/>
      <c r="K13" s="13"/>
      <c r="L13" s="13"/>
    </row>
    <row r="14" ht="17.25">
      <c r="A14" s="16"/>
      <c r="B14" s="16"/>
      <c r="C14" s="16"/>
      <c r="D14" s="16"/>
      <c r="E14" s="16"/>
      <c r="F14" s="16"/>
      <c r="G14" s="16"/>
      <c r="H14" s="16"/>
      <c r="I14" s="16"/>
      <c r="J14" s="16"/>
      <c r="K14" s="16"/>
      <c r="L14" s="16"/>
    </row>
    <row r="15" ht="102" customHeight="1">
      <c r="A15" s="33" t="str">
        <f>'1. паспорт местоположение'!A15</f>
        <v xml:space="preserve">Поставка в 2025 году бессрочных лицензий для развития информационных систем</v>
      </c>
      <c r="B15" s="33"/>
      <c r="C15" s="33"/>
      <c r="D15" s="33"/>
      <c r="E15" s="33"/>
      <c r="F15" s="33"/>
      <c r="G15" s="33"/>
      <c r="H15" s="33"/>
      <c r="I15" s="33"/>
      <c r="J15" s="33"/>
      <c r="K15" s="33"/>
      <c r="L15" s="33"/>
    </row>
    <row r="16" ht="15">
      <c r="A16" s="13" t="s">
        <v>10</v>
      </c>
      <c r="B16" s="13"/>
      <c r="C16" s="13"/>
      <c r="D16" s="13"/>
      <c r="E16" s="13"/>
      <c r="F16" s="13"/>
      <c r="G16" s="13"/>
      <c r="H16" s="13"/>
      <c r="I16" s="13"/>
      <c r="J16" s="13"/>
      <c r="K16" s="13"/>
      <c r="L16" s="13"/>
    </row>
    <row r="17" ht="15.75" customHeight="1">
      <c r="L17" s="263"/>
    </row>
    <row r="18">
      <c r="K18" s="264"/>
    </row>
    <row r="19" ht="15.75" customHeight="1">
      <c r="A19" s="263" t="s">
        <v>354</v>
      </c>
      <c r="B19" s="263"/>
      <c r="C19" s="263"/>
      <c r="D19" s="263"/>
      <c r="E19" s="263"/>
      <c r="F19" s="263"/>
      <c r="G19" s="263"/>
      <c r="H19" s="263"/>
      <c r="I19" s="263"/>
      <c r="J19" s="263"/>
      <c r="K19" s="263"/>
      <c r="L19" s="263"/>
    </row>
    <row r="20">
      <c r="A20" s="265"/>
      <c r="B20" s="265"/>
    </row>
    <row r="21" ht="28.5" customHeight="1">
      <c r="A21" s="266" t="s">
        <v>355</v>
      </c>
      <c r="B21" s="266" t="s">
        <v>356</v>
      </c>
      <c r="C21" s="267" t="s">
        <v>357</v>
      </c>
      <c r="D21" s="267"/>
      <c r="E21" s="267"/>
      <c r="F21" s="267"/>
      <c r="G21" s="267"/>
      <c r="H21" s="267"/>
      <c r="I21" s="266" t="s">
        <v>358</v>
      </c>
      <c r="J21" s="268" t="s">
        <v>359</v>
      </c>
      <c r="K21" s="266" t="s">
        <v>360</v>
      </c>
      <c r="L21" s="269" t="s">
        <v>361</v>
      </c>
    </row>
    <row r="22" ht="58.5" customHeight="1">
      <c r="A22" s="266"/>
      <c r="B22" s="266"/>
      <c r="C22" s="270" t="s">
        <v>362</v>
      </c>
      <c r="D22" s="271"/>
      <c r="E22" s="270" t="s">
        <v>363</v>
      </c>
      <c r="F22" s="271"/>
      <c r="G22" s="270" t="s">
        <v>364</v>
      </c>
      <c r="H22" s="271"/>
      <c r="I22" s="266"/>
      <c r="J22" s="272"/>
      <c r="K22" s="266"/>
      <c r="L22" s="269"/>
    </row>
    <row r="23" ht="15">
      <c r="A23" s="266"/>
      <c r="B23" s="266"/>
      <c r="C23" s="273" t="s">
        <v>365</v>
      </c>
      <c r="D23" s="273" t="s">
        <v>366</v>
      </c>
      <c r="E23" s="273" t="s">
        <v>365</v>
      </c>
      <c r="F23" s="273" t="s">
        <v>366</v>
      </c>
      <c r="G23" s="273" t="s">
        <v>365</v>
      </c>
      <c r="H23" s="273" t="s">
        <v>366</v>
      </c>
      <c r="I23" s="266"/>
      <c r="J23" s="274"/>
      <c r="K23" s="266"/>
      <c r="L23" s="269"/>
    </row>
    <row r="24" ht="15">
      <c r="A24" s="266">
        <v>1</v>
      </c>
      <c r="B24" s="266">
        <v>2</v>
      </c>
      <c r="C24" s="273">
        <v>3</v>
      </c>
      <c r="D24" s="273">
        <v>4</v>
      </c>
      <c r="E24" s="273">
        <v>5</v>
      </c>
      <c r="F24" s="273">
        <v>6</v>
      </c>
      <c r="G24" s="273">
        <v>7</v>
      </c>
      <c r="H24" s="273">
        <v>8</v>
      </c>
      <c r="I24" s="273">
        <v>9</v>
      </c>
      <c r="J24" s="273">
        <v>10</v>
      </c>
      <c r="K24" s="273">
        <v>11</v>
      </c>
      <c r="L24" s="273">
        <v>12</v>
      </c>
    </row>
    <row r="25" ht="15">
      <c r="A25" s="273">
        <v>1</v>
      </c>
      <c r="B25" s="275" t="s">
        <v>367</v>
      </c>
      <c r="C25" s="276"/>
      <c r="D25" s="276"/>
      <c r="E25" s="276"/>
      <c r="F25" s="276"/>
      <c r="G25" s="276"/>
      <c r="H25" s="276"/>
      <c r="I25" s="276"/>
      <c r="J25" s="276"/>
      <c r="K25" s="277"/>
      <c r="L25" s="102"/>
    </row>
    <row r="26" ht="21.75" customHeight="1">
      <c r="A26" s="273" t="s">
        <v>368</v>
      </c>
      <c r="B26" s="278" t="s">
        <v>369</v>
      </c>
      <c r="C26" s="279" t="s">
        <v>23</v>
      </c>
      <c r="D26" s="279" t="s">
        <v>23</v>
      </c>
      <c r="E26" s="279" t="s">
        <v>370</v>
      </c>
      <c r="F26" s="279" t="s">
        <v>370</v>
      </c>
      <c r="G26" s="279" t="s">
        <v>370</v>
      </c>
      <c r="H26" s="279" t="s">
        <v>370</v>
      </c>
      <c r="I26" s="279"/>
      <c r="J26" s="276"/>
      <c r="K26" s="277"/>
      <c r="L26" s="277"/>
    </row>
    <row r="27" ht="39" customHeight="1">
      <c r="A27" s="273" t="s">
        <v>371</v>
      </c>
      <c r="B27" s="278" t="s">
        <v>372</v>
      </c>
      <c r="C27" s="279" t="s">
        <v>23</v>
      </c>
      <c r="D27" s="279" t="s">
        <v>23</v>
      </c>
      <c r="E27" s="279" t="s">
        <v>370</v>
      </c>
      <c r="F27" s="279" t="s">
        <v>370</v>
      </c>
      <c r="G27" s="279" t="s">
        <v>370</v>
      </c>
      <c r="H27" s="279" t="s">
        <v>370</v>
      </c>
      <c r="I27" s="279"/>
      <c r="J27" s="276"/>
      <c r="K27" s="277"/>
      <c r="L27" s="277"/>
    </row>
    <row r="28" ht="70.5" customHeight="1">
      <c r="A28" s="273" t="s">
        <v>373</v>
      </c>
      <c r="B28" s="278" t="s">
        <v>374</v>
      </c>
      <c r="C28" s="279" t="s">
        <v>23</v>
      </c>
      <c r="D28" s="279" t="s">
        <v>23</v>
      </c>
      <c r="E28" s="279" t="s">
        <v>370</v>
      </c>
      <c r="F28" s="279" t="s">
        <v>370</v>
      </c>
      <c r="G28" s="279" t="s">
        <v>370</v>
      </c>
      <c r="H28" s="279" t="s">
        <v>370</v>
      </c>
      <c r="I28" s="279"/>
      <c r="J28" s="276"/>
      <c r="K28" s="277"/>
      <c r="L28" s="277"/>
    </row>
    <row r="29" ht="54" customHeight="1">
      <c r="A29" s="273" t="s">
        <v>375</v>
      </c>
      <c r="B29" s="278" t="s">
        <v>376</v>
      </c>
      <c r="C29" s="279" t="s">
        <v>23</v>
      </c>
      <c r="D29" s="279" t="s">
        <v>23</v>
      </c>
      <c r="E29" s="279" t="s">
        <v>370</v>
      </c>
      <c r="F29" s="279" t="s">
        <v>370</v>
      </c>
      <c r="G29" s="279" t="s">
        <v>370</v>
      </c>
      <c r="H29" s="279" t="s">
        <v>370</v>
      </c>
      <c r="I29" s="279"/>
      <c r="J29" s="276"/>
      <c r="K29" s="277"/>
      <c r="L29" s="277"/>
    </row>
    <row r="30" ht="42" customHeight="1">
      <c r="A30" s="273" t="s">
        <v>377</v>
      </c>
      <c r="B30" s="278" t="s">
        <v>378</v>
      </c>
      <c r="C30" s="279" t="s">
        <v>23</v>
      </c>
      <c r="D30" s="279" t="s">
        <v>23</v>
      </c>
      <c r="E30" s="279" t="s">
        <v>370</v>
      </c>
      <c r="F30" s="279" t="s">
        <v>370</v>
      </c>
      <c r="G30" s="279" t="s">
        <v>370</v>
      </c>
      <c r="H30" s="279" t="s">
        <v>370</v>
      </c>
      <c r="I30" s="279"/>
      <c r="J30" s="276"/>
      <c r="K30" s="277"/>
      <c r="L30" s="277"/>
    </row>
    <row r="31" ht="37.5" customHeight="1">
      <c r="A31" s="273" t="s">
        <v>379</v>
      </c>
      <c r="B31" s="280" t="s">
        <v>380</v>
      </c>
      <c r="C31" s="279" t="s">
        <v>23</v>
      </c>
      <c r="D31" s="279" t="s">
        <v>23</v>
      </c>
      <c r="E31" s="279" t="s">
        <v>370</v>
      </c>
      <c r="F31" s="279" t="s">
        <v>370</v>
      </c>
      <c r="G31" s="279" t="s">
        <v>370</v>
      </c>
      <c r="H31" s="279" t="s">
        <v>370</v>
      </c>
      <c r="I31" s="279"/>
      <c r="J31" s="276"/>
      <c r="K31" s="277"/>
      <c r="L31" s="277"/>
    </row>
    <row r="32" ht="30">
      <c r="A32" s="273" t="s">
        <v>381</v>
      </c>
      <c r="B32" s="280" t="s">
        <v>382</v>
      </c>
      <c r="C32" s="279" t="s">
        <v>23</v>
      </c>
      <c r="D32" s="279" t="s">
        <v>23</v>
      </c>
      <c r="E32" s="279" t="s">
        <v>370</v>
      </c>
      <c r="F32" s="279" t="s">
        <v>370</v>
      </c>
      <c r="G32" s="279" t="s">
        <v>370</v>
      </c>
      <c r="H32" s="279" t="s">
        <v>370</v>
      </c>
      <c r="I32" s="279"/>
      <c r="J32" s="276"/>
      <c r="K32" s="277"/>
      <c r="L32" s="277"/>
    </row>
    <row r="33" ht="37.5" customHeight="1">
      <c r="A33" s="273" t="s">
        <v>383</v>
      </c>
      <c r="B33" s="280" t="s">
        <v>384</v>
      </c>
      <c r="C33" s="279" t="s">
        <v>23</v>
      </c>
      <c r="D33" s="279" t="s">
        <v>23</v>
      </c>
      <c r="E33" s="279" t="s">
        <v>370</v>
      </c>
      <c r="F33" s="279" t="s">
        <v>370</v>
      </c>
      <c r="G33" s="279" t="s">
        <v>370</v>
      </c>
      <c r="H33" s="279" t="s">
        <v>370</v>
      </c>
      <c r="I33" s="279"/>
      <c r="J33" s="276"/>
      <c r="K33" s="277"/>
      <c r="L33" s="277"/>
    </row>
    <row r="34" ht="47.25" customHeight="1">
      <c r="A34" s="273" t="s">
        <v>385</v>
      </c>
      <c r="B34" s="280" t="s">
        <v>386</v>
      </c>
      <c r="C34" s="279" t="s">
        <v>23</v>
      </c>
      <c r="D34" s="279" t="s">
        <v>23</v>
      </c>
      <c r="E34" s="279" t="s">
        <v>370</v>
      </c>
      <c r="F34" s="279" t="s">
        <v>370</v>
      </c>
      <c r="G34" s="279" t="s">
        <v>370</v>
      </c>
      <c r="H34" s="279" t="s">
        <v>370</v>
      </c>
      <c r="I34" s="279"/>
      <c r="J34" s="281"/>
      <c r="K34" s="281"/>
      <c r="L34" s="277"/>
    </row>
    <row r="35" ht="49.5" customHeight="1">
      <c r="A35" s="273" t="s">
        <v>387</v>
      </c>
      <c r="B35" s="280" t="s">
        <v>388</v>
      </c>
      <c r="C35" s="279" t="s">
        <v>23</v>
      </c>
      <c r="D35" s="279" t="s">
        <v>23</v>
      </c>
      <c r="E35" s="279" t="s">
        <v>370</v>
      </c>
      <c r="F35" s="279" t="s">
        <v>370</v>
      </c>
      <c r="G35" s="279" t="s">
        <v>370</v>
      </c>
      <c r="H35" s="279" t="s">
        <v>370</v>
      </c>
      <c r="I35" s="279"/>
      <c r="J35" s="281"/>
      <c r="K35" s="281"/>
      <c r="L35" s="277"/>
    </row>
    <row r="36" ht="37.5" customHeight="1">
      <c r="A36" s="273" t="s">
        <v>389</v>
      </c>
      <c r="B36" s="280" t="s">
        <v>390</v>
      </c>
      <c r="C36" s="279" t="s">
        <v>23</v>
      </c>
      <c r="D36" s="279" t="s">
        <v>23</v>
      </c>
      <c r="E36" s="279" t="s">
        <v>370</v>
      </c>
      <c r="F36" s="279" t="s">
        <v>370</v>
      </c>
      <c r="G36" s="279" t="s">
        <v>370</v>
      </c>
      <c r="H36" s="279" t="s">
        <v>370</v>
      </c>
      <c r="I36" s="279"/>
      <c r="J36" s="282"/>
      <c r="K36" s="277"/>
      <c r="L36" s="277"/>
    </row>
    <row r="37" ht="15">
      <c r="A37" s="273" t="s">
        <v>391</v>
      </c>
      <c r="B37" s="280" t="s">
        <v>392</v>
      </c>
      <c r="C37" s="279" t="s">
        <v>23</v>
      </c>
      <c r="D37" s="279" t="s">
        <v>23</v>
      </c>
      <c r="E37" s="279" t="s">
        <v>370</v>
      </c>
      <c r="F37" s="279" t="s">
        <v>370</v>
      </c>
      <c r="G37" s="279" t="s">
        <v>370</v>
      </c>
      <c r="H37" s="279" t="s">
        <v>370</v>
      </c>
      <c r="I37" s="279"/>
      <c r="J37" s="282"/>
      <c r="K37" s="277"/>
      <c r="L37" s="277"/>
    </row>
    <row r="38" ht="15">
      <c r="A38" s="273" t="s">
        <v>393</v>
      </c>
      <c r="B38" s="275" t="s">
        <v>394</v>
      </c>
      <c r="C38" s="277"/>
      <c r="D38" s="277"/>
      <c r="E38" s="277"/>
      <c r="F38" s="277"/>
      <c r="G38" s="277"/>
      <c r="H38" s="277"/>
      <c r="I38" s="277"/>
      <c r="J38" s="277"/>
      <c r="K38" s="277"/>
      <c r="L38" s="277"/>
    </row>
    <row r="39" ht="60">
      <c r="A39" s="273">
        <v>2</v>
      </c>
      <c r="B39" s="280" t="s">
        <v>395</v>
      </c>
      <c r="C39" s="279" t="s">
        <v>23</v>
      </c>
      <c r="D39" s="279" t="s">
        <v>23</v>
      </c>
      <c r="E39" s="279" t="s">
        <v>370</v>
      </c>
      <c r="F39" s="279" t="s">
        <v>370</v>
      </c>
      <c r="G39" s="279" t="s">
        <v>370</v>
      </c>
      <c r="H39" s="279" t="s">
        <v>370</v>
      </c>
      <c r="I39" s="279"/>
      <c r="J39" s="277"/>
      <c r="K39" s="277"/>
      <c r="L39" s="277"/>
    </row>
    <row r="40" ht="33.75" customHeight="1">
      <c r="A40" s="273" t="s">
        <v>396</v>
      </c>
      <c r="B40" s="280" t="s">
        <v>397</v>
      </c>
      <c r="C40" s="283" t="s">
        <v>23</v>
      </c>
      <c r="D40" s="283" t="s">
        <v>23</v>
      </c>
      <c r="E40" s="283">
        <v>45743</v>
      </c>
      <c r="F40" s="283"/>
      <c r="G40" s="283">
        <v>45743</v>
      </c>
      <c r="H40" s="283">
        <v>45992</v>
      </c>
      <c r="I40" s="284">
        <f>'8. Общие сведения'!B87</f>
        <v>0.70796238088960717</v>
      </c>
      <c r="J40" s="285"/>
      <c r="K40" s="277"/>
      <c r="L40" s="277"/>
    </row>
    <row r="41" ht="63" customHeight="1">
      <c r="A41" s="273" t="s">
        <v>398</v>
      </c>
      <c r="B41" s="275" t="s">
        <v>399</v>
      </c>
      <c r="C41" s="277"/>
      <c r="D41" s="277"/>
      <c r="E41" s="277"/>
      <c r="F41" s="277"/>
      <c r="G41" s="277"/>
      <c r="H41" s="277"/>
      <c r="I41" s="285"/>
      <c r="J41" s="285"/>
      <c r="K41" s="277"/>
      <c r="L41" s="277"/>
    </row>
    <row r="42" ht="58.5" customHeight="1">
      <c r="A42" s="273">
        <v>3</v>
      </c>
      <c r="B42" s="280" t="s">
        <v>400</v>
      </c>
      <c r="C42" s="279" t="s">
        <v>23</v>
      </c>
      <c r="D42" s="279" t="s">
        <v>23</v>
      </c>
      <c r="E42" s="279" t="s">
        <v>370</v>
      </c>
      <c r="F42" s="279" t="s">
        <v>370</v>
      </c>
      <c r="G42" s="279" t="s">
        <v>370</v>
      </c>
      <c r="H42" s="279" t="s">
        <v>370</v>
      </c>
      <c r="I42" s="284"/>
      <c r="J42" s="285"/>
      <c r="K42" s="277"/>
      <c r="L42" s="277"/>
    </row>
    <row r="43" ht="34.5" customHeight="1">
      <c r="A43" s="273" t="s">
        <v>401</v>
      </c>
      <c r="B43" s="280" t="s">
        <v>402</v>
      </c>
      <c r="C43" s="283" t="s">
        <v>23</v>
      </c>
      <c r="D43" s="283" t="s">
        <v>23</v>
      </c>
      <c r="E43" s="283">
        <v>45743</v>
      </c>
      <c r="F43" s="283"/>
      <c r="G43" s="283">
        <v>45743</v>
      </c>
      <c r="H43" s="283">
        <v>45992</v>
      </c>
      <c r="I43" s="284">
        <f>'8. Общие сведения'!B94</f>
        <v>0.70796238088960717</v>
      </c>
      <c r="J43" s="285">
        <f>I43</f>
        <v>0.70796238088960717</v>
      </c>
      <c r="K43" s="277"/>
      <c r="L43" s="277"/>
    </row>
    <row r="44" ht="24.75" customHeight="1">
      <c r="A44" s="273" t="s">
        <v>403</v>
      </c>
      <c r="B44" s="280" t="s">
        <v>404</v>
      </c>
      <c r="C44" s="279" t="s">
        <v>23</v>
      </c>
      <c r="D44" s="279" t="s">
        <v>23</v>
      </c>
      <c r="E44" s="279" t="s">
        <v>370</v>
      </c>
      <c r="F44" s="279" t="s">
        <v>370</v>
      </c>
      <c r="G44" s="279" t="s">
        <v>370</v>
      </c>
      <c r="H44" s="279" t="s">
        <v>370</v>
      </c>
      <c r="I44" s="279"/>
      <c r="J44" s="277"/>
      <c r="K44" s="277"/>
      <c r="L44" s="277"/>
    </row>
    <row r="45" ht="90.75" customHeight="1">
      <c r="A45" s="273" t="s">
        <v>405</v>
      </c>
      <c r="B45" s="280" t="s">
        <v>406</v>
      </c>
      <c r="C45" s="279" t="s">
        <v>23</v>
      </c>
      <c r="D45" s="279" t="s">
        <v>23</v>
      </c>
      <c r="E45" s="279" t="s">
        <v>370</v>
      </c>
      <c r="F45" s="279" t="s">
        <v>370</v>
      </c>
      <c r="G45" s="279" t="s">
        <v>370</v>
      </c>
      <c r="H45" s="279" t="s">
        <v>370</v>
      </c>
      <c r="I45" s="279"/>
      <c r="J45" s="277"/>
      <c r="K45" s="277"/>
      <c r="L45" s="277"/>
    </row>
    <row r="46" ht="167.25" customHeight="1">
      <c r="A46" s="273" t="s">
        <v>407</v>
      </c>
      <c r="B46" s="280" t="s">
        <v>408</v>
      </c>
      <c r="C46" s="279" t="s">
        <v>23</v>
      </c>
      <c r="D46" s="279" t="s">
        <v>23</v>
      </c>
      <c r="E46" s="279" t="s">
        <v>370</v>
      </c>
      <c r="F46" s="279" t="s">
        <v>370</v>
      </c>
      <c r="G46" s="279" t="s">
        <v>370</v>
      </c>
      <c r="H46" s="279" t="s">
        <v>370</v>
      </c>
      <c r="I46" s="279"/>
      <c r="J46" s="277"/>
      <c r="K46" s="277"/>
      <c r="L46" s="277"/>
    </row>
    <row r="47" ht="30.75" customHeight="1">
      <c r="A47" s="273" t="s">
        <v>409</v>
      </c>
      <c r="B47" s="280" t="s">
        <v>410</v>
      </c>
      <c r="C47" s="279" t="s">
        <v>23</v>
      </c>
      <c r="D47" s="279" t="s">
        <v>23</v>
      </c>
      <c r="E47" s="279" t="s">
        <v>370</v>
      </c>
      <c r="F47" s="279" t="s">
        <v>370</v>
      </c>
      <c r="G47" s="279" t="s">
        <v>370</v>
      </c>
      <c r="H47" s="279" t="s">
        <v>370</v>
      </c>
      <c r="I47" s="279"/>
      <c r="J47" s="277"/>
      <c r="K47" s="277"/>
      <c r="L47" s="277"/>
    </row>
    <row r="48" ht="37.5" customHeight="1">
      <c r="A48" s="273" t="s">
        <v>411</v>
      </c>
      <c r="B48" s="275" t="s">
        <v>412</v>
      </c>
      <c r="C48" s="277"/>
      <c r="D48" s="277"/>
      <c r="E48" s="277"/>
      <c r="F48" s="277"/>
      <c r="G48" s="277"/>
      <c r="H48" s="277"/>
      <c r="I48" s="277"/>
      <c r="J48" s="277"/>
      <c r="K48" s="277"/>
      <c r="L48" s="277"/>
    </row>
    <row r="49" ht="35.25" customHeight="1">
      <c r="A49" s="273">
        <v>4</v>
      </c>
      <c r="B49" s="280" t="s">
        <v>413</v>
      </c>
      <c r="C49" s="279" t="s">
        <v>23</v>
      </c>
      <c r="D49" s="279" t="s">
        <v>23</v>
      </c>
      <c r="E49" s="279" t="s">
        <v>370</v>
      </c>
      <c r="F49" s="279" t="s">
        <v>370</v>
      </c>
      <c r="G49" s="279" t="s">
        <v>370</v>
      </c>
      <c r="H49" s="279" t="s">
        <v>370</v>
      </c>
      <c r="I49" s="279"/>
      <c r="J49" s="277"/>
      <c r="K49" s="277"/>
      <c r="L49" s="277"/>
    </row>
    <row r="50" ht="86.25" customHeight="1">
      <c r="A50" s="273" t="s">
        <v>414</v>
      </c>
      <c r="B50" s="280" t="s">
        <v>415</v>
      </c>
      <c r="C50" s="279" t="s">
        <v>23</v>
      </c>
      <c r="D50" s="279" t="s">
        <v>23</v>
      </c>
      <c r="E50" s="279" t="s">
        <v>370</v>
      </c>
      <c r="F50" s="279" t="s">
        <v>370</v>
      </c>
      <c r="G50" s="279" t="s">
        <v>370</v>
      </c>
      <c r="H50" s="279" t="s">
        <v>370</v>
      </c>
      <c r="I50" s="279"/>
      <c r="J50" s="277"/>
      <c r="K50" s="277"/>
      <c r="L50" s="277"/>
    </row>
    <row r="51" ht="77.25" customHeight="1">
      <c r="A51" s="273" t="s">
        <v>416</v>
      </c>
      <c r="B51" s="280" t="s">
        <v>417</v>
      </c>
      <c r="C51" s="279" t="s">
        <v>23</v>
      </c>
      <c r="D51" s="279" t="s">
        <v>23</v>
      </c>
      <c r="E51" s="279" t="s">
        <v>370</v>
      </c>
      <c r="F51" s="279" t="s">
        <v>370</v>
      </c>
      <c r="G51" s="279" t="s">
        <v>370</v>
      </c>
      <c r="H51" s="279" t="s">
        <v>370</v>
      </c>
      <c r="I51" s="279"/>
      <c r="J51" s="277"/>
      <c r="K51" s="277"/>
      <c r="L51" s="277"/>
    </row>
    <row r="52" ht="71.25" customHeight="1">
      <c r="A52" s="273" t="s">
        <v>418</v>
      </c>
      <c r="B52" s="280" t="s">
        <v>419</v>
      </c>
      <c r="C52" s="279" t="s">
        <v>23</v>
      </c>
      <c r="D52" s="279" t="s">
        <v>23</v>
      </c>
      <c r="E52" s="279" t="s">
        <v>370</v>
      </c>
      <c r="F52" s="279" t="s">
        <v>370</v>
      </c>
      <c r="G52" s="279" t="s">
        <v>370</v>
      </c>
      <c r="H52" s="279" t="s">
        <v>370</v>
      </c>
      <c r="I52" s="279"/>
      <c r="J52" s="277"/>
      <c r="K52" s="277"/>
      <c r="L52" s="277"/>
    </row>
    <row r="53" ht="48" customHeight="1">
      <c r="A53" s="273" t="s">
        <v>420</v>
      </c>
      <c r="B53" s="286" t="s">
        <v>421</v>
      </c>
      <c r="C53" s="283" t="s">
        <v>23</v>
      </c>
      <c r="D53" s="283" t="s">
        <v>23</v>
      </c>
      <c r="E53" s="283">
        <v>45838</v>
      </c>
      <c r="F53" s="283"/>
      <c r="G53" s="283">
        <v>45838</v>
      </c>
      <c r="H53" s="283">
        <v>46022</v>
      </c>
      <c r="I53" s="284"/>
      <c r="J53" s="287"/>
      <c r="K53" s="277"/>
      <c r="L53" s="277"/>
    </row>
    <row r="54" ht="46.5" customHeight="1">
      <c r="A54" s="273" t="s">
        <v>422</v>
      </c>
      <c r="B54" s="280" t="s">
        <v>423</v>
      </c>
      <c r="C54" s="279" t="s">
        <v>23</v>
      </c>
      <c r="D54" s="279" t="s">
        <v>23</v>
      </c>
      <c r="E54" s="279" t="s">
        <v>370</v>
      </c>
      <c r="F54" s="279" t="s">
        <v>370</v>
      </c>
      <c r="G54" s="279" t="s">
        <v>370</v>
      </c>
      <c r="H54" s="279" t="s">
        <v>370</v>
      </c>
      <c r="I54" s="279"/>
      <c r="J54" s="277"/>
      <c r="K54" s="277"/>
      <c r="L54" s="277"/>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rintOptions headings="0" gridLines="0"/>
  <pageMargins left="0.70866141732283472" right="0.70866141732283472" top="0.74803149606299213" bottom="0.74803149606299213" header="0.31496062992125984" footer="0.31496062992125984"/>
  <pageSetup paperSize="8" scale="51"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Р7-Офис/2024.4.2.721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schastlivaya-ga</cp:lastModifiedBy>
  <cp:revision>2</cp:revision>
  <dcterms:created xsi:type="dcterms:W3CDTF">2015-08-16T15:31:05Z</dcterms:created>
  <dcterms:modified xsi:type="dcterms:W3CDTF">2025-08-12T10:48:40Z</dcterms:modified>
</cp:coreProperties>
</file>